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dmin\Desktop\AIR\Slepý rozpočet chodby 2021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01 - Chodba 1.NP - P1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Chodba 1.NP - P1'!$C$123:$K$161</definedName>
    <definedName name="_xlnm.Print_Area" localSheetId="1">'01 - Chodba 1.NP - P1'!$C$82:$J$105,'01 - Chodba 1.NP - P1'!$C$111:$K$161</definedName>
    <definedName name="_xlnm.Print_Titles" localSheetId="1">'01 - Chodba 1.NP - P1'!$123:$123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61"/>
  <c r="BH161"/>
  <c r="BG161"/>
  <c r="BE161"/>
  <c r="T161"/>
  <c r="T160"/>
  <c r="R161"/>
  <c r="R160"/>
  <c r="P161"/>
  <c r="P160"/>
  <c r="BI159"/>
  <c r="BH159"/>
  <c r="BG159"/>
  <c r="BE159"/>
  <c r="T159"/>
  <c r="T158"/>
  <c r="R159"/>
  <c r="R158"/>
  <c r="P159"/>
  <c r="P158"/>
  <c r="BI157"/>
  <c r="BH157"/>
  <c r="BG157"/>
  <c r="BE157"/>
  <c r="T157"/>
  <c r="T156"/>
  <c r="T155"/>
  <c r="R157"/>
  <c r="R156"/>
  <c r="R155"/>
  <c r="P157"/>
  <c r="P156"/>
  <c r="P155"/>
  <c r="BI154"/>
  <c r="BH154"/>
  <c r="BG154"/>
  <c r="BE154"/>
  <c r="T154"/>
  <c r="T153"/>
  <c r="R154"/>
  <c r="R153"/>
  <c r="P154"/>
  <c r="P153"/>
  <c r="BI152"/>
  <c r="BH152"/>
  <c r="BG152"/>
  <c r="BE152"/>
  <c r="T152"/>
  <c r="R152"/>
  <c r="P152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118"/>
  <c r="E7"/>
  <c r="E114"/>
  <c i="1" r="L90"/>
  <c r="AM90"/>
  <c r="AM89"/>
  <c r="L89"/>
  <c r="AM87"/>
  <c r="L87"/>
  <c r="L85"/>
  <c r="L84"/>
  <c i="2" r="BK161"/>
  <c r="J161"/>
  <c r="BK159"/>
  <c r="J159"/>
  <c r="BK157"/>
  <c r="J157"/>
  <c r="BK154"/>
  <c r="J154"/>
  <c r="BK152"/>
  <c r="J152"/>
  <c r="BK150"/>
  <c r="J150"/>
  <c r="BK148"/>
  <c r="J148"/>
  <c r="BK146"/>
  <c r="J146"/>
  <c r="BK144"/>
  <c r="J144"/>
  <c r="BK142"/>
  <c r="J142"/>
  <c r="BK140"/>
  <c r="J140"/>
  <c r="BK139"/>
  <c r="J139"/>
  <c r="BK137"/>
  <c r="J137"/>
  <c r="BK136"/>
  <c r="J136"/>
  <c r="BK135"/>
  <c r="J135"/>
  <c r="BK133"/>
  <c r="J133"/>
  <c r="BK132"/>
  <c r="J132"/>
  <c r="BK131"/>
  <c r="J131"/>
  <c r="BK129"/>
  <c r="J129"/>
  <c r="BK128"/>
  <c r="J128"/>
  <c r="BK127"/>
  <c r="J127"/>
  <c i="1" r="AS94"/>
  <c i="2" l="1" r="BK126"/>
  <c r="J126"/>
  <c r="J98"/>
  <c r="P126"/>
  <c r="R126"/>
  <c r="T126"/>
  <c r="BK130"/>
  <c r="J130"/>
  <c r="J99"/>
  <c r="P130"/>
  <c r="R130"/>
  <c r="T130"/>
  <c r="E85"/>
  <c r="J89"/>
  <c r="F92"/>
  <c r="BF127"/>
  <c r="BF128"/>
  <c r="BF129"/>
  <c r="BF131"/>
  <c r="BF132"/>
  <c r="BF133"/>
  <c r="BF135"/>
  <c r="BF136"/>
  <c r="BF137"/>
  <c r="BF139"/>
  <c r="BF140"/>
  <c r="BF142"/>
  <c r="BF144"/>
  <c r="BF146"/>
  <c r="BF148"/>
  <c r="BF150"/>
  <c r="BF152"/>
  <c r="BF154"/>
  <c r="BF157"/>
  <c r="BF159"/>
  <c r="BF161"/>
  <c r="BK153"/>
  <c r="J153"/>
  <c r="J100"/>
  <c r="BK156"/>
  <c r="J156"/>
  <c r="J102"/>
  <c r="BK158"/>
  <c r="J158"/>
  <c r="J103"/>
  <c r="BK160"/>
  <c r="J160"/>
  <c r="J104"/>
  <c r="F33"/>
  <c i="1" r="AZ95"/>
  <c r="AZ94"/>
  <c r="W29"/>
  <c i="2" r="J33"/>
  <c i="1" r="AV95"/>
  <c i="2" r="F35"/>
  <c i="1" r="BB95"/>
  <c r="BB94"/>
  <c r="W31"/>
  <c i="2" r="F36"/>
  <c i="1" r="BC95"/>
  <c r="BC94"/>
  <c r="W32"/>
  <c i="2" r="F37"/>
  <c i="1" r="BD95"/>
  <c r="BD94"/>
  <c r="W33"/>
  <c i="2" l="1" r="T125"/>
  <c r="T124"/>
  <c r="R125"/>
  <c r="R124"/>
  <c r="P125"/>
  <c r="P124"/>
  <c i="1" r="AU95"/>
  <c i="2" r="BK125"/>
  <c r="J125"/>
  <c r="J97"/>
  <c r="BK155"/>
  <c r="J155"/>
  <c r="J101"/>
  <c i="1" r="AU94"/>
  <c r="AV94"/>
  <c r="AK29"/>
  <c r="AX94"/>
  <c r="AY94"/>
  <c i="2" r="F34"/>
  <c i="1" r="BA95"/>
  <c r="BA94"/>
  <c r="W30"/>
  <c i="2" r="J34"/>
  <c i="1" r="AW95"/>
  <c r="AT95"/>
  <c i="2" l="1" r="BK124"/>
  <c r="J124"/>
  <c r="J96"/>
  <c i="1" r="AW94"/>
  <c r="AK30"/>
  <c l="1" r="AT94"/>
  <c i="2" r="J30"/>
  <c i="1" r="AG95"/>
  <c r="AG94"/>
  <c r="AK26"/>
  <c r="AK35"/>
  <c l="1" r="AN94"/>
  <c r="AN95"/>
  <c i="2" r="J39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<sst xmlns="http://schemas.openxmlformats.org/spreadsheetml/2006/main">
  <si>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</si>
  <si>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</si>
  <si>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</si>
  <si>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</si>
  <si>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{e9fc15ac-e913-47ad-9820-ced597dbb30a}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</si>
  <si>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</si>
  <si>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</si>
  <si>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</si>
  <si>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</si>
  <si>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</si>
  <si>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</si>
  <si>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</si>
  <si>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</si>
  <si>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</si>
  <si>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202109-3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</si>
  <si>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</si>
  <si>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</si>
  <si>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Nová podlaha chodeb LINOLEUM - PAVILON 1</t>
  </si>
  <si>
    <t>KSO:</t>
  </si>
  <si>
    <t>CC-CZ:</t>
  </si>
  <si>
    <t>Místo:</t>
  </si>
  <si>
    <t>Sedlčany</t>
  </si>
  <si>
    <t>Datum:</t>
  </si>
  <si>
    <t>27. 9. 2021</t>
  </si>
  <si>
    <t>Zadavatel:</t>
  </si>
  <si>
    <t>IČ:</t>
  </si>
  <si>
    <t>42727227</t>
  </si>
  <si>
    <t>Domov Sedlčany - poskytovatel soc. služeb</t>
  </si>
  <si>
    <t>DIČ:</t>
  </si>
  <si>
    <t>CZ42727227</t>
  </si>
  <si>
    <t>Uchazeč:</t>
  </si>
  <si>
    <t>Vyplň údaj</t>
  </si>
  <si>
    <t>Projektant:</t>
  </si>
  <si>
    <t>27574733</t>
  </si>
  <si>
    <t>JC Stavitelství s.r.o.</t>
  </si>
  <si>
    <t>CZ27574733</t>
  </si>
  <si>
    <t>True</t>
  </si>
  <si>
    <t>Zpracovatel:</t>
  </si>
  <si>
    <t>Ing. Jan Čanda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</si>
  <si>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</si>
  <si>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</si>
  <si>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</si>
  <si>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</si>
  <si>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</si>
  <si>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</si>
  <si>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</si>
  <si>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</si>
  <si>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</si>
  <si>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</si>
  <si>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</si>
  <si>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</si>
  <si>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</si>
  <si>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</si>
  <si>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</si>
  <si>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</si>
  <si>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</si>
  <si>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</si>
  <si>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</si>
  <si>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</si>
  <si>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</si>
  <si>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</si>
  <si>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</si>
  <si>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</si>
  <si>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</si>
  <si>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</si>
  <si>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</si>
  <si>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</si>
  <si>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</si>
  <si>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</si>
  <si>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</si>
  <si>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</si>
  <si>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</si>
  <si>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</si>
  <si>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</si>
  <si>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</si>
  <si>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</si>
  <si>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</si>
  <si>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</si>
  <si>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</si>
  <si>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</si>
  <si>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</si>
  <si>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</si>
  <si>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</si>
  <si>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</si>
  <si>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</si>
  <si>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</si>
  <si>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Chodba 1.NP - P1</t>
  </si>
  <si>
    <t>STA</t>
  </si>
  <si>
    <t>1</t>
  </si>
  <si>
    <t>{01f9c929-e8de-48c0-95a2-314700b00dd1}</t>
  </si>
  <si>
    <t>KRYCÍ LIST SOUPISU PRACÍ</t>
  </si>
  <si>
    <t>Objekt:</t>
  </si>
  <si>
    <t>01 - Chodba 1.NP - P1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</si>
  <si>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</si>
  <si>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</si>
  <si>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</si>
  <si>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</si>
  <si>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</si>
  <si>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</si>
  <si>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771 - Podlahy z dlaždic</t>
  </si>
  <si>
    <t xml:space="preserve">    776 - Podlahy povlakové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</si>
  <si>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</si>
  <si>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</si>
  <si>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</si>
  <si>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</si>
  <si>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</si>
  <si>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</si>
  <si>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</si>
  <si>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</si>
  <si>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</si>
  <si>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</si>
  <si>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</si>
  <si>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</si>
  <si>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</si>
  <si>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</si>
  <si>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</si>
  <si>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</si>
  <si>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</si>
  <si>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</si>
  <si>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</si>
  <si>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</si>
  <si>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2</t>
  </si>
  <si>
    <t>ROZPOCET</t>
  </si>
  <si>
    <t>771</t>
  </si>
  <si>
    <t>Podlahy z dlaždic</t>
  </si>
  <si>
    <t>K</t>
  </si>
  <si>
    <t>771473810</t>
  </si>
  <si>
    <t>Demontáž soklíků z dlaždic keramických lepených rovných</t>
  </si>
  <si>
    <t>m</t>
  </si>
  <si>
    <t>CS ÚRS 2019 01</t>
  </si>
  <si>
    <t>16</t>
  </si>
  <si>
    <t>1580410757</t>
  </si>
  <si>
    <t>619995001</t>
  </si>
  <si>
    <t>Začištění omítek po demontáži soklů dlažeb</t>
  </si>
  <si>
    <t>CS ÚRS 2017 01</t>
  </si>
  <si>
    <t>1750903352</t>
  </si>
  <si>
    <t>3</t>
  </si>
  <si>
    <t>997-001</t>
  </si>
  <si>
    <t>Likvidace a odvoz suti a odpadu ze stavby</t>
  </si>
  <si>
    <t>kpl</t>
  </si>
  <si>
    <t>1976729122</t>
  </si>
  <si>
    <t>776</t>
  </si>
  <si>
    <t>Podlahy povlakové</t>
  </si>
  <si>
    <t>4</t>
  </si>
  <si>
    <t>776111311</t>
  </si>
  <si>
    <t>Vysátí podkladu povlakových podlah</t>
  </si>
  <si>
    <t>m2</t>
  </si>
  <si>
    <t>367803489</t>
  </si>
  <si>
    <t>5</t>
  </si>
  <si>
    <t>776121321</t>
  </si>
  <si>
    <t>Penetrace savého podkladu povlakových podlah neředěná</t>
  </si>
  <si>
    <t>-314382802</t>
  </si>
  <si>
    <t>6</t>
  </si>
  <si>
    <t>776251311</t>
  </si>
  <si>
    <t>Lepení pásů z přírodního linolea (marmolea) 2-složkovým lepidlem</t>
  </si>
  <si>
    <t>203458656</t>
  </si>
  <si>
    <t>VV</t>
  </si>
  <si>
    <t>65,25+54,8*0,15</t>
  </si>
  <si>
    <t>7</t>
  </si>
  <si>
    <t>776141124</t>
  </si>
  <si>
    <t>Vyrovnání podkladu povlakových podlah stěrkou pevnosti 30 MPa tl 20 mm, vč. tmelů a stavební přípomoci, po plánovaných úpravách a demontáží v konstrukci podlahy</t>
  </si>
  <si>
    <t>-2017404004</t>
  </si>
  <si>
    <t>8</t>
  </si>
  <si>
    <t>776141124.1</t>
  </si>
  <si>
    <t xml:space="preserve">Úpravy podkladu v místech dveří pro napojení podlah a vyrovnání výšek,mezi chodbou a okolními prostory </t>
  </si>
  <si>
    <t>1668527227</t>
  </si>
  <si>
    <t>9</t>
  </si>
  <si>
    <t>M</t>
  </si>
  <si>
    <t>607561110</t>
  </si>
  <si>
    <t>krytina podlahová Marmoleum, šířka 2 m, tl. 2,5 mm (referenční MARMOLEUM Home H33)</t>
  </si>
  <si>
    <t>32</t>
  </si>
  <si>
    <t>-1706552939</t>
  </si>
  <si>
    <t>73,47*1,1 'Přepočtené koeficientem množství</t>
  </si>
  <si>
    <t>10</t>
  </si>
  <si>
    <t>776251411</t>
  </si>
  <si>
    <t>Spoj podlah z přírodního linolea (marmolea) svařováním za tepla</t>
  </si>
  <si>
    <t>896106943</t>
  </si>
  <si>
    <t>11</t>
  </si>
  <si>
    <t>776411111</t>
  </si>
  <si>
    <t>Montáž obvodových soklíků výšky do 80 mm</t>
  </si>
  <si>
    <t>328812674</t>
  </si>
  <si>
    <t>66,00-6*0,80-3,30-2*1,00-1,10</t>
  </si>
  <si>
    <t>12</t>
  </si>
  <si>
    <t>283421400</t>
  </si>
  <si>
    <t>lišty ukončovací pro sokly délka 2,5 m barva bílá</t>
  </si>
  <si>
    <t>1696398306</t>
  </si>
  <si>
    <t>58,0816110227875*1,02 'Přepočtené koeficientem množství</t>
  </si>
  <si>
    <t>13</t>
  </si>
  <si>
    <t>776421211</t>
  </si>
  <si>
    <t>Montáž schodišťových samolepících lišt</t>
  </si>
  <si>
    <t>845056709</t>
  </si>
  <si>
    <t>1,50*2</t>
  </si>
  <si>
    <t>14</t>
  </si>
  <si>
    <t>28342160</t>
  </si>
  <si>
    <t>hrana schodová s lemovým ukončením z PVC 30x35x3mm</t>
  </si>
  <si>
    <t>329786008</t>
  </si>
  <si>
    <t>3*1,02 'Přepočtené koeficientem množství</t>
  </si>
  <si>
    <t>776421312</t>
  </si>
  <si>
    <t>Montáž přechodových šroubovaných lišt</t>
  </si>
  <si>
    <t>773865843</t>
  </si>
  <si>
    <t>6*0,80</t>
  </si>
  <si>
    <t>55343110</t>
  </si>
  <si>
    <t>profil přechodový Al narážecí 30mm stříbro</t>
  </si>
  <si>
    <t>-1294238568</t>
  </si>
  <si>
    <t>4,8*1,02 'Přepočtené koeficientem množství</t>
  </si>
  <si>
    <t>17</t>
  </si>
  <si>
    <t>998776203</t>
  </si>
  <si>
    <t>Přesun hmot procentní pro podlahy povlakové v objektech v do 24 m</t>
  </si>
  <si>
    <t>%</t>
  </si>
  <si>
    <t>-1330361841</t>
  </si>
  <si>
    <t>784</t>
  </si>
  <si>
    <t>Dokončovací práce - malby a tapety</t>
  </si>
  <si>
    <t>18</t>
  </si>
  <si>
    <t>784211101</t>
  </si>
  <si>
    <t>Dvojnásobné bílé malby ze směsí za mokra výborně otěruvzdorných v místnostech výšky do 3,80 m vč. penetrace</t>
  </si>
  <si>
    <t>291322787</t>
  </si>
  <si>
    <t>VRN</t>
  </si>
  <si>
    <t>Vedlejší rozpočtové náklady</t>
  </si>
  <si>
    <t>VRN3</t>
  </si>
  <si>
    <t>Zařízení staveniště</t>
  </si>
  <si>
    <t>19</t>
  </si>
  <si>
    <t>030001000</t>
  </si>
  <si>
    <t>1024</t>
  </si>
  <si>
    <t>-1975613562</t>
  </si>
  <si>
    <t>VRN4</t>
  </si>
  <si>
    <t>Inženýrská činnost</t>
  </si>
  <si>
    <t>20</t>
  </si>
  <si>
    <t>045002000</t>
  </si>
  <si>
    <t>Kompletační a koordinační činnost</t>
  </si>
  <si>
    <t>-172225209</t>
  </si>
  <si>
    <t>VRN7</t>
  </si>
  <si>
    <t>Provozní vlivy</t>
  </si>
  <si>
    <t>071103000</t>
  </si>
  <si>
    <t>Provoz investora</t>
  </si>
  <si>
    <t>1760239511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</si>
</sst>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167" fontId="20" fillId="3" borderId="22" xfId="0" applyNumberFormat="1" applyFont="1" applyFill="1" applyBorder="1" applyAlignment="1" applyProtection="1">
      <alignment vertical="center"/>
      <protection locked="0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="1" customFormat="1" ht="36.96" customHeight="1">
      <c r="AR2" s="15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="1" customFormat="1" ht="12" customHeight="1">
      <c r="B5" s="19"/>
      <c r="D5" s="23" t="s">
        <v>13</v>
      </c>
      <c r="K5" s="24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9"/>
      <c r="BE5" s="25" t="s">
        <v>15</v>
      </c>
      <c r="BS5" s="16" t="s">
        <v>6</v>
      </c>
    </row>
    <row r="6" s="1" customFormat="1" ht="36.96" customHeight="1">
      <c r="B6" s="19"/>
      <c r="D6" s="26" t="s">
        <v>16</v>
      </c>
      <c r="K6" s="27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9"/>
      <c r="BE6" s="28"/>
      <c r="BS6" s="16" t="s">
        <v>6</v>
      </c>
    </row>
    <row r="7" s="1" customFormat="1" ht="12" customHeight="1">
      <c r="B7" s="19"/>
      <c r="D7" s="29" t="s">
        <v>18</v>
      </c>
      <c r="K7" s="24" t="s">
        <v>1</v>
      </c>
      <c r="AK7" s="29" t="s">
        <v>19</v>
      </c>
      <c r="AN7" s="24" t="s">
        <v>1</v>
      </c>
      <c r="AR7" s="19"/>
      <c r="BE7" s="28"/>
      <c r="BS7" s="16" t="s">
        <v>6</v>
      </c>
    </row>
    <row r="8" s="1" customFormat="1" ht="12" customHeight="1">
      <c r="B8" s="19"/>
      <c r="D8" s="29" t="s">
        <v>20</v>
      </c>
      <c r="K8" s="24" t="s">
        <v>21</v>
      </c>
      <c r="AK8" s="29" t="s">
        <v>22</v>
      </c>
      <c r="AN8" s="30" t="s">
        <v>23</v>
      </c>
      <c r="AR8" s="19"/>
      <c r="BE8" s="28"/>
      <c r="BS8" s="16" t="s">
        <v>6</v>
      </c>
    </row>
    <row r="9" s="1" customFormat="1" ht="14.4" customHeight="1">
      <c r="B9" s="19"/>
      <c r="AR9" s="19"/>
      <c r="BE9" s="28"/>
      <c r="BS9" s="16" t="s">
        <v>6</v>
      </c>
    </row>
    <row r="10" s="1" customFormat="1" ht="12" customHeight="1">
      <c r="B10" s="19"/>
      <c r="D10" s="29" t="s">
        <v>24</v>
      </c>
      <c r="AK10" s="29" t="s">
        <v>25</v>
      </c>
      <c r="AN10" s="24" t="s">
        <v>26</v>
      </c>
      <c r="AR10" s="19"/>
      <c r="BE10" s="28"/>
      <c r="BS10" s="16" t="s">
        <v>6</v>
      </c>
    </row>
    <row r="11" s="1" customFormat="1" ht="18.48" customHeight="1">
      <c r="B11" s="19"/>
      <c r="E11" s="24" t="s">
        <v>27</v>
      </c>
      <c r="AK11" s="29" t="s">
        <v>28</v>
      </c>
      <c r="AN11" s="24" t="s">
        <v>29</v>
      </c>
      <c r="AR11" s="19"/>
      <c r="BE11" s="28"/>
      <c r="BS11" s="16" t="s">
        <v>6</v>
      </c>
    </row>
    <row r="12" s="1" customFormat="1" ht="6.96" customHeight="1">
      <c r="B12" s="19"/>
      <c r="AR12" s="19"/>
      <c r="BE12" s="28"/>
      <c r="BS12" s="16" t="s">
        <v>6</v>
      </c>
    </row>
    <row r="13" s="1" customFormat="1" ht="12" customHeight="1">
      <c r="B13" s="19"/>
      <c r="D13" s="29" t="s">
        <v>30</v>
      </c>
      <c r="AK13" s="29" t="s">
        <v>25</v>
      </c>
      <c r="AN13" s="31" t="s">
        <v>31</v>
      </c>
      <c r="AR13" s="19"/>
      <c r="BE13" s="28"/>
      <c r="BS13" s="16" t="s">
        <v>6</v>
      </c>
    </row>
    <row r="14">
      <c r="B14" s="19"/>
      <c r="E14" s="31" t="s">
        <v>31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N14" s="31" t="s">
        <v>31</v>
      </c>
      <c r="AR14" s="19"/>
      <c r="BE14" s="28"/>
      <c r="BS14" s="16" t="s">
        <v>6</v>
      </c>
    </row>
    <row r="15" s="1" customFormat="1" ht="6.96" customHeight="1">
      <c r="B15" s="19"/>
      <c r="AR15" s="19"/>
      <c r="BE15" s="28"/>
      <c r="BS15" s="16" t="s">
        <v>3</v>
      </c>
    </row>
    <row r="16" s="1" customFormat="1" ht="12" customHeight="1">
      <c r="B16" s="19"/>
      <c r="D16" s="29" t="s">
        <v>32</v>
      </c>
      <c r="AK16" s="29" t="s">
        <v>25</v>
      </c>
      <c r="AN16" s="24" t="s">
        <v>33</v>
      </c>
      <c r="AR16" s="19"/>
      <c r="BE16" s="28"/>
      <c r="BS16" s="16" t="s">
        <v>3</v>
      </c>
    </row>
    <row r="17" s="1" customFormat="1" ht="18.48" customHeight="1">
      <c r="B17" s="19"/>
      <c r="E17" s="24" t="s">
        <v>34</v>
      </c>
      <c r="AK17" s="29" t="s">
        <v>28</v>
      </c>
      <c r="AN17" s="24" t="s">
        <v>35</v>
      </c>
      <c r="AR17" s="19"/>
      <c r="BE17" s="28"/>
      <c r="BS17" s="16" t="s">
        <v>36</v>
      </c>
    </row>
    <row r="18" s="1" customFormat="1" ht="6.96" customHeight="1">
      <c r="B18" s="19"/>
      <c r="AR18" s="19"/>
      <c r="BE18" s="28"/>
      <c r="BS18" s="16" t="s">
        <v>6</v>
      </c>
    </row>
    <row r="19" s="1" customFormat="1" ht="12" customHeight="1">
      <c r="B19" s="19"/>
      <c r="D19" s="29" t="s">
        <v>37</v>
      </c>
      <c r="AK19" s="29" t="s">
        <v>25</v>
      </c>
      <c r="AN19" s="24" t="s">
        <v>1</v>
      </c>
      <c r="AR19" s="19"/>
      <c r="BE19" s="28"/>
      <c r="BS19" s="16" t="s">
        <v>6</v>
      </c>
    </row>
    <row r="20" s="1" customFormat="1" ht="18.48" customHeight="1">
      <c r="B20" s="19"/>
      <c r="E20" s="24" t="s">
        <v>38</v>
      </c>
      <c r="AK20" s="29" t="s">
        <v>28</v>
      </c>
      <c r="AN20" s="24" t="s">
        <v>1</v>
      </c>
      <c r="AR20" s="19"/>
      <c r="BE20" s="28"/>
      <c r="BS20" s="16" t="s">
        <v>36</v>
      </c>
    </row>
    <row r="21" s="1" customFormat="1" ht="6.96" customHeight="1">
      <c r="B21" s="19"/>
      <c r="AR21" s="19"/>
      <c r="BE21" s="28"/>
    </row>
    <row r="22" s="1" customFormat="1" ht="12" customHeight="1">
      <c r="B22" s="19"/>
      <c r="D22" s="29" t="s">
        <v>39</v>
      </c>
      <c r="AR22" s="19"/>
      <c r="BE22" s="28"/>
    </row>
    <row r="23" s="1" customFormat="1" ht="16.5" customHeight="1">
      <c r="B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R23" s="19"/>
      <c r="BE23" s="28"/>
    </row>
    <row r="24" s="1" customFormat="1" ht="6.96" customHeight="1">
      <c r="B24" s="19"/>
      <c r="AR24" s="19"/>
      <c r="BE24" s="28"/>
    </row>
    <row r="25" s="1" customFormat="1" ht="6.96" customHeight="1">
      <c r="B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R25" s="19"/>
      <c r="BE25" s="28"/>
    </row>
    <row r="26" s="2" customFormat="1" ht="25.92" customHeight="1">
      <c r="A26" s="35"/>
      <c r="B26" s="36"/>
      <c r="C26" s="35"/>
      <c r="D26" s="37" t="s">
        <v>40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5"/>
      <c r="AQ26" s="35"/>
      <c r="AR26" s="36"/>
      <c r="BE26" s="28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6"/>
      <c r="BE27" s="28"/>
    </row>
    <row r="28" s="2" customForma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41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42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43</v>
      </c>
      <c r="AL28" s="40"/>
      <c r="AM28" s="40"/>
      <c r="AN28" s="40"/>
      <c r="AO28" s="40"/>
      <c r="AP28" s="35"/>
      <c r="AQ28" s="35"/>
      <c r="AR28" s="36"/>
      <c r="BE28" s="28"/>
    </row>
    <row r="29" s="3" customFormat="1" ht="14.4" customHeight="1">
      <c r="A29" s="3"/>
      <c r="B29" s="41"/>
      <c r="C29" s="3"/>
      <c r="D29" s="29" t="s">
        <v>44</v>
      </c>
      <c r="E29" s="3"/>
      <c r="F29" s="29" t="s">
        <v>45</v>
      </c>
      <c r="G29" s="3"/>
      <c r="H29" s="3"/>
      <c r="I29" s="3"/>
      <c r="J29" s="3"/>
      <c r="K29" s="3"/>
      <c r="L29" s="42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3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3">
        <f>ROUND(AV94, 2)</f>
        <v>0</v>
      </c>
      <c r="AL29" s="3"/>
      <c r="AM29" s="3"/>
      <c r="AN29" s="3"/>
      <c r="AO29" s="3"/>
      <c r="AP29" s="3"/>
      <c r="AQ29" s="3"/>
      <c r="AR29" s="41"/>
      <c r="BE29" s="44"/>
    </row>
    <row r="30" s="3" customFormat="1" ht="14.4" customHeight="1">
      <c r="A30" s="3"/>
      <c r="B30" s="41"/>
      <c r="C30" s="3"/>
      <c r="D30" s="3"/>
      <c r="E30" s="3"/>
      <c r="F30" s="29" t="s">
        <v>46</v>
      </c>
      <c r="G30" s="3"/>
      <c r="H30" s="3"/>
      <c r="I30" s="3"/>
      <c r="J30" s="3"/>
      <c r="K30" s="3"/>
      <c r="L30" s="42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3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3">
        <f>ROUND(AW94, 2)</f>
        <v>0</v>
      </c>
      <c r="AL30" s="3"/>
      <c r="AM30" s="3"/>
      <c r="AN30" s="3"/>
      <c r="AO30" s="3"/>
      <c r="AP30" s="3"/>
      <c r="AQ30" s="3"/>
      <c r="AR30" s="41"/>
      <c r="BE30" s="44"/>
    </row>
    <row r="31" hidden="1" s="3" customFormat="1" ht="14.4" customHeight="1">
      <c r="A31" s="3"/>
      <c r="B31" s="41"/>
      <c r="C31" s="3"/>
      <c r="D31" s="3"/>
      <c r="E31" s="3"/>
      <c r="F31" s="29" t="s">
        <v>47</v>
      </c>
      <c r="G31" s="3"/>
      <c r="H31" s="3"/>
      <c r="I31" s="3"/>
      <c r="J31" s="3"/>
      <c r="K31" s="3"/>
      <c r="L31" s="42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3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3">
        <v>0</v>
      </c>
      <c r="AL31" s="3"/>
      <c r="AM31" s="3"/>
      <c r="AN31" s="3"/>
      <c r="AO31" s="3"/>
      <c r="AP31" s="3"/>
      <c r="AQ31" s="3"/>
      <c r="AR31" s="41"/>
      <c r="BE31" s="44"/>
    </row>
    <row r="32" hidden="1" s="3" customFormat="1" ht="14.4" customHeight="1">
      <c r="A32" s="3"/>
      <c r="B32" s="41"/>
      <c r="C32" s="3"/>
      <c r="D32" s="3"/>
      <c r="E32" s="3"/>
      <c r="F32" s="29" t="s">
        <v>48</v>
      </c>
      <c r="G32" s="3"/>
      <c r="H32" s="3"/>
      <c r="I32" s="3"/>
      <c r="J32" s="3"/>
      <c r="K32" s="3"/>
      <c r="L32" s="42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3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3">
        <v>0</v>
      </c>
      <c r="AL32" s="3"/>
      <c r="AM32" s="3"/>
      <c r="AN32" s="3"/>
      <c r="AO32" s="3"/>
      <c r="AP32" s="3"/>
      <c r="AQ32" s="3"/>
      <c r="AR32" s="41"/>
      <c r="BE32" s="44"/>
    </row>
    <row r="33" hidden="1" s="3" customFormat="1" ht="14.4" customHeight="1">
      <c r="A33" s="3"/>
      <c r="B33" s="41"/>
      <c r="C33" s="3"/>
      <c r="D33" s="3"/>
      <c r="E33" s="3"/>
      <c r="F33" s="29" t="s">
        <v>49</v>
      </c>
      <c r="G33" s="3"/>
      <c r="H33" s="3"/>
      <c r="I33" s="3"/>
      <c r="J33" s="3"/>
      <c r="K33" s="3"/>
      <c r="L33" s="42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3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3">
        <v>0</v>
      </c>
      <c r="AL33" s="3"/>
      <c r="AM33" s="3"/>
      <c r="AN33" s="3"/>
      <c r="AO33" s="3"/>
      <c r="AP33" s="3"/>
      <c r="AQ33" s="3"/>
      <c r="AR33" s="41"/>
      <c r="BE33" s="44"/>
    </row>
    <row r="34" s="2" customFormat="1" ht="6.96" customHeight="1">
      <c r="A34" s="35"/>
      <c r="B34" s="36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6"/>
      <c r="BE34" s="28"/>
    </row>
    <row r="35" s="2" customFormat="1" ht="25.92" customHeight="1">
      <c r="A35" s="35"/>
      <c r="B35" s="36"/>
      <c r="C35" s="45"/>
      <c r="D35" s="46" t="s">
        <v>50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51</v>
      </c>
      <c r="U35" s="47"/>
      <c r="V35" s="47"/>
      <c r="W35" s="47"/>
      <c r="X35" s="49" t="s">
        <v>52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6"/>
      <c r="BE35" s="35"/>
    </row>
    <row r="36" s="2" customFormat="1" ht="6.96" customHeight="1">
      <c r="A36" s="35"/>
      <c r="B36" s="36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6"/>
      <c r="BE36" s="35"/>
    </row>
    <row r="37" s="2" customFormat="1" ht="14.4" customHeight="1">
      <c r="A37" s="35"/>
      <c r="B37" s="36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6"/>
      <c r="BE37" s="35"/>
    </row>
    <row r="38" s="1" customFormat="1" ht="14.4" customHeight="1">
      <c r="B38" s="19"/>
      <c r="AR38" s="19"/>
    </row>
    <row r="39" s="1" customFormat="1" ht="14.4" customHeight="1">
      <c r="B39" s="19"/>
      <c r="AR39" s="19"/>
    </row>
    <row r="40" s="1" customFormat="1" ht="14.4" customHeight="1">
      <c r="B40" s="19"/>
      <c r="AR40" s="19"/>
    </row>
    <row r="41" s="1" customFormat="1" ht="14.4" customHeight="1">
      <c r="B41" s="19"/>
      <c r="AR41" s="19"/>
    </row>
    <row r="42" s="1" customFormat="1" ht="14.4" customHeight="1">
      <c r="B42" s="19"/>
      <c r="AR42" s="19"/>
    </row>
    <row r="43" s="1" customFormat="1" ht="14.4" customHeight="1">
      <c r="B43" s="19"/>
      <c r="AR43" s="19"/>
    </row>
    <row r="44" s="1" customFormat="1" ht="14.4" customHeight="1">
      <c r="B44" s="19"/>
      <c r="AR44" s="19"/>
    </row>
    <row r="45" s="1" customFormat="1" ht="14.4" customHeight="1">
      <c r="B45" s="19"/>
      <c r="AR45" s="19"/>
    </row>
    <row r="46" s="1" customFormat="1" ht="14.4" customHeight="1">
      <c r="B46" s="19"/>
      <c r="AR46" s="19"/>
    </row>
    <row r="47" s="1" customFormat="1" ht="14.4" customHeight="1">
      <c r="B47" s="19"/>
      <c r="AR47" s="19"/>
    </row>
    <row r="48" s="1" customFormat="1" ht="14.4" customHeight="1">
      <c r="B48" s="19"/>
      <c r="AR48" s="19"/>
    </row>
    <row r="49" s="2" customFormat="1" ht="14.4" customHeight="1">
      <c r="B49" s="52"/>
      <c r="D49" s="53" t="s">
        <v>53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3" t="s">
        <v>54</v>
      </c>
      <c r="AI49" s="54"/>
      <c r="AJ49" s="54"/>
      <c r="AK49" s="54"/>
      <c r="AL49" s="54"/>
      <c r="AM49" s="54"/>
      <c r="AN49" s="54"/>
      <c r="AO49" s="54"/>
      <c r="AR49" s="52"/>
    </row>
    <row r="50">
      <c r="B50" s="19"/>
      <c r="AR50" s="19"/>
    </row>
    <row r="51">
      <c r="B51" s="19"/>
      <c r="AR51" s="19"/>
    </row>
    <row r="52">
      <c r="B52" s="19"/>
      <c r="AR52" s="19"/>
    </row>
    <row r="53">
      <c r="B53" s="19"/>
      <c r="AR53" s="19"/>
    </row>
    <row r="54">
      <c r="B54" s="19"/>
      <c r="AR54" s="19"/>
    </row>
    <row r="55">
      <c r="B55" s="19"/>
      <c r="AR55" s="19"/>
    </row>
    <row r="56">
      <c r="B56" s="19"/>
      <c r="AR56" s="19"/>
    </row>
    <row r="57">
      <c r="B57" s="19"/>
      <c r="AR57" s="19"/>
    </row>
    <row r="58">
      <c r="B58" s="19"/>
      <c r="AR58" s="19"/>
    </row>
    <row r="59">
      <c r="B59" s="19"/>
      <c r="AR59" s="19"/>
    </row>
    <row r="60" s="2" customFormat="1">
      <c r="A60" s="35"/>
      <c r="B60" s="36"/>
      <c r="C60" s="35"/>
      <c r="D60" s="55" t="s">
        <v>55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5" t="s">
        <v>56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5" t="s">
        <v>55</v>
      </c>
      <c r="AI60" s="38"/>
      <c r="AJ60" s="38"/>
      <c r="AK60" s="38"/>
      <c r="AL60" s="38"/>
      <c r="AM60" s="55" t="s">
        <v>56</v>
      </c>
      <c r="AN60" s="38"/>
      <c r="AO60" s="38"/>
      <c r="AP60" s="35"/>
      <c r="AQ60" s="35"/>
      <c r="AR60" s="36"/>
      <c r="BE60" s="35"/>
    </row>
    <row r="61">
      <c r="B61" s="19"/>
      <c r="AR61" s="19"/>
    </row>
    <row r="62">
      <c r="B62" s="19"/>
      <c r="AR62" s="19"/>
    </row>
    <row r="63">
      <c r="B63" s="19"/>
      <c r="AR63" s="19"/>
    </row>
    <row r="64" s="2" customFormat="1">
      <c r="A64" s="35"/>
      <c r="B64" s="36"/>
      <c r="C64" s="35"/>
      <c r="D64" s="53" t="s">
        <v>57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3" t="s">
        <v>58</v>
      </c>
      <c r="AI64" s="56"/>
      <c r="AJ64" s="56"/>
      <c r="AK64" s="56"/>
      <c r="AL64" s="56"/>
      <c r="AM64" s="56"/>
      <c r="AN64" s="56"/>
      <c r="AO64" s="56"/>
      <c r="AP64" s="35"/>
      <c r="AQ64" s="35"/>
      <c r="AR64" s="36"/>
      <c r="BE64" s="35"/>
    </row>
    <row r="65">
      <c r="B65" s="19"/>
      <c r="AR65" s="19"/>
    </row>
    <row r="66">
      <c r="B66" s="19"/>
      <c r="AR66" s="19"/>
    </row>
    <row r="67">
      <c r="B67" s="19"/>
      <c r="AR67" s="19"/>
    </row>
    <row r="68">
      <c r="B68" s="19"/>
      <c r="AR68" s="19"/>
    </row>
    <row r="69">
      <c r="B69" s="19"/>
      <c r="AR69" s="19"/>
    </row>
    <row r="70">
      <c r="B70" s="19"/>
      <c r="AR70" s="19"/>
    </row>
    <row r="71">
      <c r="B71" s="19"/>
      <c r="AR71" s="19"/>
    </row>
    <row r="72">
      <c r="B72" s="19"/>
      <c r="AR72" s="19"/>
    </row>
    <row r="73">
      <c r="B73" s="19"/>
      <c r="AR73" s="19"/>
    </row>
    <row r="74">
      <c r="B74" s="19"/>
      <c r="AR74" s="19"/>
    </row>
    <row r="75" s="2" customFormat="1">
      <c r="A75" s="35"/>
      <c r="B75" s="36"/>
      <c r="C75" s="35"/>
      <c r="D75" s="55" t="s">
        <v>55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5" t="s">
        <v>56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5" t="s">
        <v>55</v>
      </c>
      <c r="AI75" s="38"/>
      <c r="AJ75" s="38"/>
      <c r="AK75" s="38"/>
      <c r="AL75" s="38"/>
      <c r="AM75" s="55" t="s">
        <v>56</v>
      </c>
      <c r="AN75" s="38"/>
      <c r="AO75" s="38"/>
      <c r="AP75" s="35"/>
      <c r="AQ75" s="35"/>
      <c r="AR75" s="36"/>
      <c r="BE75" s="35"/>
    </row>
    <row r="76" s="2" customFormat="1">
      <c r="A76" s="35"/>
      <c r="B76" s="36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6"/>
      <c r="BE76" s="35"/>
    </row>
    <row r="77" s="2" customFormat="1" ht="6.96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6"/>
      <c r="B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6"/>
      <c r="BE81" s="35"/>
    </row>
    <row r="82" s="2" customFormat="1" ht="24.96" customHeight="1">
      <c r="A82" s="35"/>
      <c r="B82" s="36"/>
      <c r="C82" s="20" t="s">
        <v>59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6"/>
      <c r="B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6"/>
      <c r="BE83" s="35"/>
    </row>
    <row r="84" s="4" customFormat="1" ht="12" customHeight="1">
      <c r="A84" s="4"/>
      <c r="B84" s="61"/>
      <c r="C84" s="29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202109-3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1"/>
      <c r="BE84" s="4"/>
    </row>
    <row r="85" s="5" customFormat="1" ht="36.96" customHeight="1">
      <c r="A85" s="5"/>
      <c r="B85" s="62"/>
      <c r="C85" s="63" t="s">
        <v>16</v>
      </c>
      <c r="D85" s="5"/>
      <c r="E85" s="5"/>
      <c r="F85" s="5"/>
      <c r="G85" s="5"/>
      <c r="H85" s="5"/>
      <c r="I85" s="5"/>
      <c r="J85" s="5"/>
      <c r="K85" s="5"/>
      <c r="L85" s="64" t="str">
        <f>K6</f>
        <v>Nová podlaha chodeb LINOLEUM - PAVILON 1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2"/>
      <c r="BE85" s="5"/>
    </row>
    <row r="86" s="2" customFormat="1" ht="6.96" customHeight="1">
      <c r="A86" s="35"/>
      <c r="B86" s="36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6"/>
      <c r="BE86" s="35"/>
    </row>
    <row r="87" s="2" customFormat="1" ht="12" customHeight="1">
      <c r="A87" s="35"/>
      <c r="B87" s="36"/>
      <c r="C87" s="29" t="s">
        <v>20</v>
      </c>
      <c r="D87" s="35"/>
      <c r="E87" s="35"/>
      <c r="F87" s="35"/>
      <c r="G87" s="35"/>
      <c r="H87" s="35"/>
      <c r="I87" s="35"/>
      <c r="J87" s="35"/>
      <c r="K87" s="35"/>
      <c r="L87" s="65" t="str">
        <f>IF(K8="","",K8)</f>
        <v>Sedlčany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9" t="s">
        <v>22</v>
      </c>
      <c r="AJ87" s="35"/>
      <c r="AK87" s="35"/>
      <c r="AL87" s="35"/>
      <c r="AM87" s="66" t="str">
        <f>IF(AN8= "","",AN8)</f>
        <v>27. 9. 2021</v>
      </c>
      <c r="AN87" s="66"/>
      <c r="AO87" s="35"/>
      <c r="AP87" s="35"/>
      <c r="AQ87" s="35"/>
      <c r="AR87" s="36"/>
      <c r="B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6"/>
      <c r="BE88" s="35"/>
    </row>
    <row r="89" s="2" customFormat="1" ht="15.15" customHeight="1">
      <c r="A89" s="35"/>
      <c r="B89" s="36"/>
      <c r="C89" s="29" t="s">
        <v>24</v>
      </c>
      <c r="D89" s="35"/>
      <c r="E89" s="35"/>
      <c r="F89" s="35"/>
      <c r="G89" s="35"/>
      <c r="H89" s="35"/>
      <c r="I89" s="35"/>
      <c r="J89" s="35"/>
      <c r="K89" s="35"/>
      <c r="L89" s="4" t="str">
        <f>IF(E11= "","",E11)</f>
        <v>Domov Sedlčany - poskytovatel soc. služeb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9" t="s">
        <v>32</v>
      </c>
      <c r="AJ89" s="35"/>
      <c r="AK89" s="35"/>
      <c r="AL89" s="35"/>
      <c r="AM89" s="67" t="str">
        <f>IF(E17="","",E17)</f>
        <v>JC Stavitelství s.r.o.</v>
      </c>
      <c r="AN89" s="4"/>
      <c r="AO89" s="4"/>
      <c r="AP89" s="4"/>
      <c r="AQ89" s="35"/>
      <c r="AR89" s="36"/>
      <c r="AS89" s="68" t="s">
        <v>60</v>
      </c>
      <c r="AT89" s="69"/>
      <c r="AU89" s="70"/>
      <c r="AV89" s="70"/>
      <c r="AW89" s="70"/>
      <c r="AX89" s="70"/>
      <c r="AY89" s="70"/>
      <c r="AZ89" s="70"/>
      <c r="BA89" s="70"/>
      <c r="BB89" s="70"/>
      <c r="BC89" s="70"/>
      <c r="BD89" s="71"/>
      <c r="BE89" s="35"/>
    </row>
    <row r="90" s="2" customFormat="1" ht="15.15" customHeight="1">
      <c r="A90" s="35"/>
      <c r="B90" s="36"/>
      <c r="C90" s="29" t="s">
        <v>30</v>
      </c>
      <c r="D90" s="35"/>
      <c r="E90" s="35"/>
      <c r="F90" s="35"/>
      <c r="G90" s="35"/>
      <c r="H90" s="35"/>
      <c r="I90" s="35"/>
      <c r="J90" s="35"/>
      <c r="K90" s="35"/>
      <c r="L90" s="4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9" t="s">
        <v>37</v>
      </c>
      <c r="AJ90" s="35"/>
      <c r="AK90" s="35"/>
      <c r="AL90" s="35"/>
      <c r="AM90" s="67" t="str">
        <f>IF(E20="","",E20)</f>
        <v>Ing. Jan Čanda</v>
      </c>
      <c r="AN90" s="4"/>
      <c r="AO90" s="4"/>
      <c r="AP90" s="4"/>
      <c r="AQ90" s="35"/>
      <c r="AR90" s="36"/>
      <c r="AS90" s="72"/>
      <c r="AT90" s="73"/>
      <c r="AU90" s="74"/>
      <c r="AV90" s="74"/>
      <c r="AW90" s="74"/>
      <c r="AX90" s="74"/>
      <c r="AY90" s="74"/>
      <c r="AZ90" s="74"/>
      <c r="BA90" s="74"/>
      <c r="BB90" s="74"/>
      <c r="BC90" s="74"/>
      <c r="BD90" s="75"/>
      <c r="BE90" s="35"/>
    </row>
    <row r="91" s="2" customFormat="1" ht="10.8" customHeight="1">
      <c r="A91" s="35"/>
      <c r="B91" s="36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6"/>
      <c r="AS91" s="72"/>
      <c r="AT91" s="73"/>
      <c r="AU91" s="74"/>
      <c r="AV91" s="74"/>
      <c r="AW91" s="74"/>
      <c r="AX91" s="74"/>
      <c r="AY91" s="74"/>
      <c r="AZ91" s="74"/>
      <c r="BA91" s="74"/>
      <c r="BB91" s="74"/>
      <c r="BC91" s="74"/>
      <c r="BD91" s="75"/>
      <c r="BE91" s="35"/>
    </row>
    <row r="92" s="2" customFormat="1" ht="29.28" customHeight="1">
      <c r="A92" s="35"/>
      <c r="B92" s="36"/>
      <c r="C92" s="76" t="s">
        <v>61</v>
      </c>
      <c r="D92" s="77"/>
      <c r="E92" s="77"/>
      <c r="F92" s="77"/>
      <c r="G92" s="77"/>
      <c r="H92" s="78"/>
      <c r="I92" s="79" t="s">
        <v>62</v>
      </c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80" t="s">
        <v>63</v>
      </c>
      <c r="AH92" s="77"/>
      <c r="AI92" s="77"/>
      <c r="AJ92" s="77"/>
      <c r="AK92" s="77"/>
      <c r="AL92" s="77"/>
      <c r="AM92" s="77"/>
      <c r="AN92" s="79" t="s">
        <v>64</v>
      </c>
      <c r="AO92" s="77"/>
      <c r="AP92" s="81"/>
      <c r="AQ92" s="82" t="s">
        <v>65</v>
      </c>
      <c r="AR92" s="36"/>
      <c r="AS92" s="83" t="s">
        <v>66</v>
      </c>
      <c r="AT92" s="84" t="s">
        <v>67</v>
      </c>
      <c r="AU92" s="84" t="s">
        <v>68</v>
      </c>
      <c r="AV92" s="84" t="s">
        <v>69</v>
      </c>
      <c r="AW92" s="84" t="s">
        <v>70</v>
      </c>
      <c r="AX92" s="84" t="s">
        <v>71</v>
      </c>
      <c r="AY92" s="84" t="s">
        <v>72</v>
      </c>
      <c r="AZ92" s="84" t="s">
        <v>73</v>
      </c>
      <c r="BA92" s="84" t="s">
        <v>74</v>
      </c>
      <c r="BB92" s="84" t="s">
        <v>75</v>
      </c>
      <c r="BC92" s="84" t="s">
        <v>76</v>
      </c>
      <c r="BD92" s="85" t="s">
        <v>77</v>
      </c>
      <c r="BE92" s="35"/>
    </row>
    <row r="93" s="2" customFormat="1" ht="10.8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6"/>
      <c r="AS93" s="86"/>
      <c r="AT93" s="87"/>
      <c r="AU93" s="87"/>
      <c r="AV93" s="87"/>
      <c r="AW93" s="87"/>
      <c r="AX93" s="87"/>
      <c r="AY93" s="87"/>
      <c r="AZ93" s="87"/>
      <c r="BA93" s="87"/>
      <c r="BB93" s="87"/>
      <c r="BC93" s="87"/>
      <c r="BD93" s="88"/>
      <c r="BE93" s="35"/>
    </row>
    <row r="94" s="6" customFormat="1" ht="32.4" customHeight="1">
      <c r="A94" s="6"/>
      <c r="B94" s="89"/>
      <c r="C94" s="90" t="s">
        <v>78</v>
      </c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2">
        <f>ROUND(AG95,2)</f>
        <v>0</v>
      </c>
      <c r="AH94" s="92"/>
      <c r="AI94" s="92"/>
      <c r="AJ94" s="92"/>
      <c r="AK94" s="92"/>
      <c r="AL94" s="92"/>
      <c r="AM94" s="92"/>
      <c r="AN94" s="93">
        <f>SUM(AG94,AT94)</f>
        <v>0</v>
      </c>
      <c r="AO94" s="93"/>
      <c r="AP94" s="93"/>
      <c r="AQ94" s="94" t="s">
        <v>1</v>
      </c>
      <c r="AR94" s="89"/>
      <c r="AS94" s="95">
        <f>ROUND(AS95,2)</f>
        <v>0</v>
      </c>
      <c r="AT94" s="96">
        <f>ROUND(SUM(AV94:AW94),2)</f>
        <v>0</v>
      </c>
      <c r="AU94" s="97">
        <f>ROUND(AU95,5)</f>
        <v>0</v>
      </c>
      <c r="AV94" s="96">
        <f>ROUND(AZ94*L29,2)</f>
        <v>0</v>
      </c>
      <c r="AW94" s="96">
        <f>ROUND(BA94*L30,2)</f>
        <v>0</v>
      </c>
      <c r="AX94" s="96">
        <f>ROUND(BB94*L29,2)</f>
        <v>0</v>
      </c>
      <c r="AY94" s="96">
        <f>ROUND(BC94*L30,2)</f>
        <v>0</v>
      </c>
      <c r="AZ94" s="96">
        <f>ROUND(AZ95,2)</f>
        <v>0</v>
      </c>
      <c r="BA94" s="96">
        <f>ROUND(BA95,2)</f>
        <v>0</v>
      </c>
      <c r="BB94" s="96">
        <f>ROUND(BB95,2)</f>
        <v>0</v>
      </c>
      <c r="BC94" s="96">
        <f>ROUND(BC95,2)</f>
        <v>0</v>
      </c>
      <c r="BD94" s="98">
        <f>ROUND(BD95,2)</f>
        <v>0</v>
      </c>
      <c r="BE94" s="6"/>
      <c r="BS94" s="99" t="s">
        <v>79</v>
      </c>
      <c r="BT94" s="99" t="s">
        <v>80</v>
      </c>
      <c r="BU94" s="100" t="s">
        <v>81</v>
      </c>
      <c r="BV94" s="99" t="s">
        <v>82</v>
      </c>
      <c r="BW94" s="99" t="s">
        <v>4</v>
      </c>
      <c r="BX94" s="99" t="s">
        <v>83</v>
      </c>
      <c r="CL94" s="99" t="s">
        <v>1</v>
      </c>
    </row>
    <row r="95" s="7" customFormat="1" ht="16.5" customHeight="1">
      <c r="A95" s="101" t="s">
        <v>84</v>
      </c>
      <c r="B95" s="102"/>
      <c r="C95" s="103"/>
      <c r="D95" s="104" t="s">
        <v>85</v>
      </c>
      <c r="E95" s="104"/>
      <c r="F95" s="104"/>
      <c r="G95" s="104"/>
      <c r="H95" s="104"/>
      <c r="I95" s="105"/>
      <c r="J95" s="104" t="s">
        <v>86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'01 - Chodba 1.NP - P1'!J30</f>
        <v>0</v>
      </c>
      <c r="AH95" s="105"/>
      <c r="AI95" s="105"/>
      <c r="AJ95" s="105"/>
      <c r="AK95" s="105"/>
      <c r="AL95" s="105"/>
      <c r="AM95" s="105"/>
      <c r="AN95" s="106">
        <f>SUM(AG95,AT95)</f>
        <v>0</v>
      </c>
      <c r="AO95" s="105"/>
      <c r="AP95" s="105"/>
      <c r="AQ95" s="107" t="s">
        <v>87</v>
      </c>
      <c r="AR95" s="102"/>
      <c r="AS95" s="108">
        <v>0</v>
      </c>
      <c r="AT95" s="109">
        <f>ROUND(SUM(AV95:AW95),2)</f>
        <v>0</v>
      </c>
      <c r="AU95" s="110">
        <f>'01 - Chodba 1.NP - P1'!P124</f>
        <v>0</v>
      </c>
      <c r="AV95" s="109">
        <f>'01 - Chodba 1.NP - P1'!J33</f>
        <v>0</v>
      </c>
      <c r="AW95" s="109">
        <f>'01 - Chodba 1.NP - P1'!J34</f>
        <v>0</v>
      </c>
      <c r="AX95" s="109">
        <f>'01 - Chodba 1.NP - P1'!J35</f>
        <v>0</v>
      </c>
      <c r="AY95" s="109">
        <f>'01 - Chodba 1.NP - P1'!J36</f>
        <v>0</v>
      </c>
      <c r="AZ95" s="109">
        <f>'01 - Chodba 1.NP - P1'!F33</f>
        <v>0</v>
      </c>
      <c r="BA95" s="109">
        <f>'01 - Chodba 1.NP - P1'!F34</f>
        <v>0</v>
      </c>
      <c r="BB95" s="109">
        <f>'01 - Chodba 1.NP - P1'!F35</f>
        <v>0</v>
      </c>
      <c r="BC95" s="109">
        <f>'01 - Chodba 1.NP - P1'!F36</f>
        <v>0</v>
      </c>
      <c r="BD95" s="111">
        <f>'01 - Chodba 1.NP - P1'!F37</f>
        <v>0</v>
      </c>
      <c r="BE95" s="7"/>
      <c r="BT95" s="112" t="s">
        <v>88</v>
      </c>
      <c r="BV95" s="112" t="s">
        <v>82</v>
      </c>
      <c r="BW95" s="112" t="s">
        <v>89</v>
      </c>
      <c r="BX95" s="112" t="s">
        <v>4</v>
      </c>
      <c r="CL95" s="112" t="s">
        <v>1</v>
      </c>
      <c r="CM95" s="112" t="s">
        <v>88</v>
      </c>
    </row>
    <row r="96" s="2" customFormat="1" ht="30" customHeight="1">
      <c r="A96" s="35"/>
      <c r="B96" s="36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6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57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8"/>
      <c r="AR97" s="36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Chodba 1.NP - P1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hidden="1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hidden="1" s="1" customFormat="1" ht="24.96" customHeight="1">
      <c r="B4" s="19"/>
      <c r="D4" s="20" t="s">
        <v>90</v>
      </c>
      <c r="L4" s="19"/>
      <c r="M4" s="113" t="s">
        <v>10</v>
      </c>
      <c r="AT4" s="16" t="s">
        <v>3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29" t="s">
        <v>16</v>
      </c>
      <c r="L6" s="19"/>
    </row>
    <row r="7" hidden="1" s="1" customFormat="1" ht="16.5" customHeight="1">
      <c r="B7" s="19"/>
      <c r="E7" s="114" t="str">
        <f>'Rekapitulace stavby'!K6</f>
        <v>Nová podlaha chodeb LINOLEUM - PAVILON 1</v>
      </c>
      <c r="F7" s="29"/>
      <c r="G7" s="29"/>
      <c r="H7" s="29"/>
      <c r="L7" s="19"/>
    </row>
    <row r="8" hidden="1" s="2" customFormat="1" ht="12" customHeight="1">
      <c r="A8" s="35"/>
      <c r="B8" s="36"/>
      <c r="C8" s="35"/>
      <c r="D8" s="29" t="s">
        <v>91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36"/>
      <c r="C9" s="35"/>
      <c r="D9" s="35"/>
      <c r="E9" s="64" t="s">
        <v>92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27. 9. 2021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36"/>
      <c r="C15" s="35"/>
      <c r="D15" s="35"/>
      <c r="E15" s="24" t="s">
        <v>27</v>
      </c>
      <c r="F15" s="35"/>
      <c r="G15" s="35"/>
      <c r="H15" s="35"/>
      <c r="I15" s="29" t="s">
        <v>28</v>
      </c>
      <c r="J15" s="24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36"/>
      <c r="C17" s="35"/>
      <c r="D17" s="29" t="s">
        <v>30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28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36"/>
      <c r="C20" s="35"/>
      <c r="D20" s="29" t="s">
        <v>32</v>
      </c>
      <c r="E20" s="35"/>
      <c r="F20" s="35"/>
      <c r="G20" s="35"/>
      <c r="H20" s="35"/>
      <c r="I20" s="29" t="s">
        <v>25</v>
      </c>
      <c r="J20" s="24" t="s">
        <v>33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36"/>
      <c r="C21" s="35"/>
      <c r="D21" s="35"/>
      <c r="E21" s="24" t="s">
        <v>34</v>
      </c>
      <c r="F21" s="35"/>
      <c r="G21" s="35"/>
      <c r="H21" s="35"/>
      <c r="I21" s="29" t="s">
        <v>28</v>
      </c>
      <c r="J21" s="24" t="s">
        <v>35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36"/>
      <c r="C23" s="35"/>
      <c r="D23" s="29" t="s">
        <v>37</v>
      </c>
      <c r="E23" s="35"/>
      <c r="F23" s="35"/>
      <c r="G23" s="35"/>
      <c r="H23" s="35"/>
      <c r="I23" s="29" t="s">
        <v>25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36"/>
      <c r="C24" s="35"/>
      <c r="D24" s="35"/>
      <c r="E24" s="24" t="s">
        <v>38</v>
      </c>
      <c r="F24" s="35"/>
      <c r="G24" s="35"/>
      <c r="H24" s="35"/>
      <c r="I24" s="29" t="s">
        <v>28</v>
      </c>
      <c r="J24" s="2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36"/>
      <c r="C26" s="35"/>
      <c r="D26" s="29" t="s">
        <v>39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15"/>
      <c r="B27" s="116"/>
      <c r="C27" s="115"/>
      <c r="D27" s="115"/>
      <c r="E27" s="33" t="s">
        <v>1</v>
      </c>
      <c r="F27" s="33"/>
      <c r="G27" s="33"/>
      <c r="H27" s="33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hidden="1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36"/>
      <c r="C30" s="35"/>
      <c r="D30" s="118" t="s">
        <v>40</v>
      </c>
      <c r="E30" s="35"/>
      <c r="F30" s="35"/>
      <c r="G30" s="35"/>
      <c r="H30" s="35"/>
      <c r="I30" s="35"/>
      <c r="J30" s="93">
        <f>ROUND(J124,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36"/>
      <c r="C32" s="35"/>
      <c r="D32" s="35"/>
      <c r="E32" s="35"/>
      <c r="F32" s="40" t="s">
        <v>42</v>
      </c>
      <c r="G32" s="35"/>
      <c r="H32" s="35"/>
      <c r="I32" s="40" t="s">
        <v>41</v>
      </c>
      <c r="J32" s="40" t="s">
        <v>43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36"/>
      <c r="C33" s="35"/>
      <c r="D33" s="119" t="s">
        <v>44</v>
      </c>
      <c r="E33" s="29" t="s">
        <v>45</v>
      </c>
      <c r="F33" s="120">
        <f>ROUND((SUM(BE124:BE161)),  2)</f>
        <v>0</v>
      </c>
      <c r="G33" s="35"/>
      <c r="H33" s="35"/>
      <c r="I33" s="121">
        <v>0.20999999999999999</v>
      </c>
      <c r="J33" s="120">
        <f>ROUND(((SUM(BE124:BE161))*I33),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36"/>
      <c r="C34" s="35"/>
      <c r="D34" s="35"/>
      <c r="E34" s="29" t="s">
        <v>46</v>
      </c>
      <c r="F34" s="120">
        <f>ROUND((SUM(BF124:BF161)),  2)</f>
        <v>0</v>
      </c>
      <c r="G34" s="35"/>
      <c r="H34" s="35"/>
      <c r="I34" s="121">
        <v>0.14999999999999999</v>
      </c>
      <c r="J34" s="120">
        <f>ROUND(((SUM(BF124:BF161))*I34),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47</v>
      </c>
      <c r="F35" s="120">
        <f>ROUND((SUM(BG124:BG161)),  2)</f>
        <v>0</v>
      </c>
      <c r="G35" s="35"/>
      <c r="H35" s="35"/>
      <c r="I35" s="121">
        <v>0.20999999999999999</v>
      </c>
      <c r="J35" s="120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48</v>
      </c>
      <c r="F36" s="120">
        <f>ROUND((SUM(BH124:BH161)),  2)</f>
        <v>0</v>
      </c>
      <c r="G36" s="35"/>
      <c r="H36" s="35"/>
      <c r="I36" s="121">
        <v>0.14999999999999999</v>
      </c>
      <c r="J36" s="120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49</v>
      </c>
      <c r="F37" s="120">
        <f>ROUND((SUM(BI124:BI161)),  2)</f>
        <v>0</v>
      </c>
      <c r="G37" s="35"/>
      <c r="H37" s="35"/>
      <c r="I37" s="121">
        <v>0</v>
      </c>
      <c r="J37" s="12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36"/>
      <c r="C39" s="122"/>
      <c r="D39" s="123" t="s">
        <v>50</v>
      </c>
      <c r="E39" s="78"/>
      <c r="F39" s="78"/>
      <c r="G39" s="124" t="s">
        <v>51</v>
      </c>
      <c r="H39" s="125" t="s">
        <v>52</v>
      </c>
      <c r="I39" s="78"/>
      <c r="J39" s="126">
        <f>SUM(J30:J37)</f>
        <v>0</v>
      </c>
      <c r="K39" s="127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52"/>
      <c r="D50" s="53" t="s">
        <v>53</v>
      </c>
      <c r="E50" s="54"/>
      <c r="F50" s="54"/>
      <c r="G50" s="53" t="s">
        <v>54</v>
      </c>
      <c r="H50" s="54"/>
      <c r="I50" s="54"/>
      <c r="J50" s="54"/>
      <c r="K50" s="54"/>
      <c r="L50" s="5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5"/>
      <c r="B61" s="36"/>
      <c r="C61" s="35"/>
      <c r="D61" s="55" t="s">
        <v>55</v>
      </c>
      <c r="E61" s="38"/>
      <c r="F61" s="128" t="s">
        <v>56</v>
      </c>
      <c r="G61" s="55" t="s">
        <v>55</v>
      </c>
      <c r="H61" s="38"/>
      <c r="I61" s="38"/>
      <c r="J61" s="129" t="s">
        <v>56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5"/>
      <c r="B65" s="36"/>
      <c r="C65" s="35"/>
      <c r="D65" s="53" t="s">
        <v>57</v>
      </c>
      <c r="E65" s="56"/>
      <c r="F65" s="56"/>
      <c r="G65" s="53" t="s">
        <v>58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5"/>
      <c r="B76" s="36"/>
      <c r="C76" s="35"/>
      <c r="D76" s="55" t="s">
        <v>55</v>
      </c>
      <c r="E76" s="38"/>
      <c r="F76" s="128" t="s">
        <v>56</v>
      </c>
      <c r="G76" s="55" t="s">
        <v>55</v>
      </c>
      <c r="H76" s="38"/>
      <c r="I76" s="38"/>
      <c r="J76" s="129" t="s">
        <v>56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93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14" t="str">
        <f>E7</f>
        <v>Nová podlaha chodeb LINOLEUM - PAVILON 1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5"/>
      <c r="D87" s="35"/>
      <c r="E87" s="64" t="str">
        <f>E9</f>
        <v>01 - Chodba 1.NP - P1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5"/>
      <c r="E89" s="35"/>
      <c r="F89" s="24" t="str">
        <f>F12</f>
        <v>Sedlčany</v>
      </c>
      <c r="G89" s="35"/>
      <c r="H89" s="35"/>
      <c r="I89" s="29" t="s">
        <v>22</v>
      </c>
      <c r="J89" s="66" t="str">
        <f>IF(J12="","",J12)</f>
        <v>27. 9. 2021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>Domov Sedlčany - poskytovatel soc. služeb</v>
      </c>
      <c r="G91" s="35"/>
      <c r="H91" s="35"/>
      <c r="I91" s="29" t="s">
        <v>32</v>
      </c>
      <c r="J91" s="33" t="str">
        <f>E21</f>
        <v>JC Stavitelství s.r.o.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30</v>
      </c>
      <c r="D92" s="35"/>
      <c r="E92" s="35"/>
      <c r="F92" s="24" t="str">
        <f>IF(E18="","",E18)</f>
        <v>Vyplň údaj</v>
      </c>
      <c r="G92" s="35"/>
      <c r="H92" s="35"/>
      <c r="I92" s="29" t="s">
        <v>37</v>
      </c>
      <c r="J92" s="33" t="str">
        <f>E24</f>
        <v>Ing. Jan Čanda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30" t="s">
        <v>94</v>
      </c>
      <c r="D94" s="122"/>
      <c r="E94" s="122"/>
      <c r="F94" s="122"/>
      <c r="G94" s="122"/>
      <c r="H94" s="122"/>
      <c r="I94" s="122"/>
      <c r="J94" s="131" t="s">
        <v>95</v>
      </c>
      <c r="K94" s="122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32" t="s">
        <v>96</v>
      </c>
      <c r="D96" s="35"/>
      <c r="E96" s="35"/>
      <c r="F96" s="35"/>
      <c r="G96" s="35"/>
      <c r="H96" s="35"/>
      <c r="I96" s="35"/>
      <c r="J96" s="93">
        <f>J124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97</v>
      </c>
    </row>
    <row r="97" s="9" customFormat="1" ht="24.96" customHeight="1">
      <c r="A97" s="9"/>
      <c r="B97" s="133"/>
      <c r="C97" s="9"/>
      <c r="D97" s="134" t="s">
        <v>98</v>
      </c>
      <c r="E97" s="135"/>
      <c r="F97" s="135"/>
      <c r="G97" s="135"/>
      <c r="H97" s="135"/>
      <c r="I97" s="135"/>
      <c r="J97" s="136">
        <f>J125</f>
        <v>0</v>
      </c>
      <c r="K97" s="9"/>
      <c r="L97" s="13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7"/>
      <c r="C98" s="10"/>
      <c r="D98" s="138" t="s">
        <v>99</v>
      </c>
      <c r="E98" s="139"/>
      <c r="F98" s="139"/>
      <c r="G98" s="139"/>
      <c r="H98" s="139"/>
      <c r="I98" s="139"/>
      <c r="J98" s="140">
        <f>J126</f>
        <v>0</v>
      </c>
      <c r="K98" s="10"/>
      <c r="L98" s="13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7"/>
      <c r="C99" s="10"/>
      <c r="D99" s="138" t="s">
        <v>100</v>
      </c>
      <c r="E99" s="139"/>
      <c r="F99" s="139"/>
      <c r="G99" s="139"/>
      <c r="H99" s="139"/>
      <c r="I99" s="139"/>
      <c r="J99" s="140">
        <f>J130</f>
        <v>0</v>
      </c>
      <c r="K99" s="10"/>
      <c r="L99" s="13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7"/>
      <c r="C100" s="10"/>
      <c r="D100" s="138" t="s">
        <v>101</v>
      </c>
      <c r="E100" s="139"/>
      <c r="F100" s="139"/>
      <c r="G100" s="139"/>
      <c r="H100" s="139"/>
      <c r="I100" s="139"/>
      <c r="J100" s="140">
        <f>J153</f>
        <v>0</v>
      </c>
      <c r="K100" s="10"/>
      <c r="L100" s="13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33"/>
      <c r="C101" s="9"/>
      <c r="D101" s="134" t="s">
        <v>102</v>
      </c>
      <c r="E101" s="135"/>
      <c r="F101" s="135"/>
      <c r="G101" s="135"/>
      <c r="H101" s="135"/>
      <c r="I101" s="135"/>
      <c r="J101" s="136">
        <f>J155</f>
        <v>0</v>
      </c>
      <c r="K101" s="9"/>
      <c r="L101" s="13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37"/>
      <c r="C102" s="10"/>
      <c r="D102" s="138" t="s">
        <v>103</v>
      </c>
      <c r="E102" s="139"/>
      <c r="F102" s="139"/>
      <c r="G102" s="139"/>
      <c r="H102" s="139"/>
      <c r="I102" s="139"/>
      <c r="J102" s="140">
        <f>J156</f>
        <v>0</v>
      </c>
      <c r="K102" s="10"/>
      <c r="L102" s="13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7"/>
      <c r="C103" s="10"/>
      <c r="D103" s="138" t="s">
        <v>104</v>
      </c>
      <c r="E103" s="139"/>
      <c r="F103" s="139"/>
      <c r="G103" s="139"/>
      <c r="H103" s="139"/>
      <c r="I103" s="139"/>
      <c r="J103" s="140">
        <f>J158</f>
        <v>0</v>
      </c>
      <c r="K103" s="10"/>
      <c r="L103" s="13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37"/>
      <c r="C104" s="10"/>
      <c r="D104" s="138" t="s">
        <v>105</v>
      </c>
      <c r="E104" s="139"/>
      <c r="F104" s="139"/>
      <c r="G104" s="139"/>
      <c r="H104" s="139"/>
      <c r="I104" s="139"/>
      <c r="J104" s="140">
        <f>J160</f>
        <v>0</v>
      </c>
      <c r="K104" s="10"/>
      <c r="L104" s="13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5"/>
      <c r="B105" s="36"/>
      <c r="C105" s="35"/>
      <c r="D105" s="35"/>
      <c r="E105" s="35"/>
      <c r="F105" s="35"/>
      <c r="G105" s="35"/>
      <c r="H105" s="35"/>
      <c r="I105" s="35"/>
      <c r="J105" s="35"/>
      <c r="K105" s="35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59"/>
      <c r="C110" s="60"/>
      <c r="D110" s="60"/>
      <c r="E110" s="60"/>
      <c r="F110" s="60"/>
      <c r="G110" s="60"/>
      <c r="H110" s="60"/>
      <c r="I110" s="60"/>
      <c r="J110" s="60"/>
      <c r="K110" s="60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106</v>
      </c>
      <c r="D111" s="35"/>
      <c r="E111" s="35"/>
      <c r="F111" s="35"/>
      <c r="G111" s="35"/>
      <c r="H111" s="35"/>
      <c r="I111" s="35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5"/>
      <c r="D112" s="35"/>
      <c r="E112" s="35"/>
      <c r="F112" s="35"/>
      <c r="G112" s="35"/>
      <c r="H112" s="35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5"/>
      <c r="E113" s="35"/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5"/>
      <c r="D114" s="35"/>
      <c r="E114" s="114" t="str">
        <f>E7</f>
        <v>Nová podlaha chodeb LINOLEUM - PAVILON 1</v>
      </c>
      <c r="F114" s="29"/>
      <c r="G114" s="29"/>
      <c r="H114" s="29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91</v>
      </c>
      <c r="D115" s="35"/>
      <c r="E115" s="35"/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5"/>
      <c r="D116" s="35"/>
      <c r="E116" s="64" t="str">
        <f>E9</f>
        <v>01 - Chodba 1.NP - P1</v>
      </c>
      <c r="F116" s="35"/>
      <c r="G116" s="35"/>
      <c r="H116" s="35"/>
      <c r="I116" s="35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5"/>
      <c r="D117" s="35"/>
      <c r="E117" s="35"/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5"/>
      <c r="E118" s="35"/>
      <c r="F118" s="24" t="str">
        <f>F12</f>
        <v>Sedlčany</v>
      </c>
      <c r="G118" s="35"/>
      <c r="H118" s="35"/>
      <c r="I118" s="29" t="s">
        <v>22</v>
      </c>
      <c r="J118" s="66" t="str">
        <f>IF(J12="","",J12)</f>
        <v>27. 9. 2021</v>
      </c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5"/>
      <c r="D119" s="35"/>
      <c r="E119" s="35"/>
      <c r="F119" s="35"/>
      <c r="G119" s="35"/>
      <c r="H119" s="35"/>
      <c r="I119" s="35"/>
      <c r="J119" s="35"/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24</v>
      </c>
      <c r="D120" s="35"/>
      <c r="E120" s="35"/>
      <c r="F120" s="24" t="str">
        <f>E15</f>
        <v>Domov Sedlčany - poskytovatel soc. služeb</v>
      </c>
      <c r="G120" s="35"/>
      <c r="H120" s="35"/>
      <c r="I120" s="29" t="s">
        <v>32</v>
      </c>
      <c r="J120" s="33" t="str">
        <f>E21</f>
        <v>JC Stavitelství s.r.o.</v>
      </c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30</v>
      </c>
      <c r="D121" s="35"/>
      <c r="E121" s="35"/>
      <c r="F121" s="24" t="str">
        <f>IF(E18="","",E18)</f>
        <v>Vyplň údaj</v>
      </c>
      <c r="G121" s="35"/>
      <c r="H121" s="35"/>
      <c r="I121" s="29" t="s">
        <v>37</v>
      </c>
      <c r="J121" s="33" t="str">
        <f>E24</f>
        <v>Ing. Jan Čanda</v>
      </c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5"/>
      <c r="D122" s="35"/>
      <c r="E122" s="35"/>
      <c r="F122" s="35"/>
      <c r="G122" s="35"/>
      <c r="H122" s="35"/>
      <c r="I122" s="35"/>
      <c r="J122" s="35"/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41"/>
      <c r="B123" s="142"/>
      <c r="C123" s="143" t="s">
        <v>107</v>
      </c>
      <c r="D123" s="144" t="s">
        <v>65</v>
      </c>
      <c r="E123" s="144" t="s">
        <v>61</v>
      </c>
      <c r="F123" s="144" t="s">
        <v>62</v>
      </c>
      <c r="G123" s="144" t="s">
        <v>108</v>
      </c>
      <c r="H123" s="144" t="s">
        <v>109</v>
      </c>
      <c r="I123" s="144" t="s">
        <v>110</v>
      </c>
      <c r="J123" s="144" t="s">
        <v>95</v>
      </c>
      <c r="K123" s="145" t="s">
        <v>111</v>
      </c>
      <c r="L123" s="146"/>
      <c r="M123" s="83" t="s">
        <v>1</v>
      </c>
      <c r="N123" s="84" t="s">
        <v>44</v>
      </c>
      <c r="O123" s="84" t="s">
        <v>112</v>
      </c>
      <c r="P123" s="84" t="s">
        <v>113</v>
      </c>
      <c r="Q123" s="84" t="s">
        <v>114</v>
      </c>
      <c r="R123" s="84" t="s">
        <v>115</v>
      </c>
      <c r="S123" s="84" t="s">
        <v>116</v>
      </c>
      <c r="T123" s="85" t="s">
        <v>117</v>
      </c>
      <c r="U123" s="141"/>
      <c r="V123" s="141"/>
      <c r="W123" s="141"/>
      <c r="X123" s="141"/>
      <c r="Y123" s="141"/>
      <c r="Z123" s="141"/>
      <c r="AA123" s="141"/>
      <c r="AB123" s="141"/>
      <c r="AC123" s="141"/>
      <c r="AD123" s="141"/>
      <c r="AE123" s="141"/>
    </row>
    <row r="124" s="2" customFormat="1" ht="22.8" customHeight="1">
      <c r="A124" s="35"/>
      <c r="B124" s="36"/>
      <c r="C124" s="90" t="s">
        <v>118</v>
      </c>
      <c r="D124" s="35"/>
      <c r="E124" s="35"/>
      <c r="F124" s="35"/>
      <c r="G124" s="35"/>
      <c r="H124" s="35"/>
      <c r="I124" s="35"/>
      <c r="J124" s="147">
        <f>BK124</f>
        <v>0</v>
      </c>
      <c r="K124" s="35"/>
      <c r="L124" s="36"/>
      <c r="M124" s="86"/>
      <c r="N124" s="70"/>
      <c r="O124" s="87"/>
      <c r="P124" s="148">
        <f>P125+P155</f>
        <v>0</v>
      </c>
      <c r="Q124" s="87"/>
      <c r="R124" s="148">
        <f>R125+R155</f>
        <v>1.4422829700000002</v>
      </c>
      <c r="S124" s="87"/>
      <c r="T124" s="149">
        <f>T125+T155</f>
        <v>0.17549999999999999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6" t="s">
        <v>79</v>
      </c>
      <c r="AU124" s="16" t="s">
        <v>97</v>
      </c>
      <c r="BK124" s="150">
        <f>BK125+BK155</f>
        <v>0</v>
      </c>
    </row>
    <row r="125" s="12" customFormat="1" ht="25.92" customHeight="1">
      <c r="A125" s="12"/>
      <c r="B125" s="151"/>
      <c r="C125" s="12"/>
      <c r="D125" s="152" t="s">
        <v>79</v>
      </c>
      <c r="E125" s="153" t="s">
        <v>119</v>
      </c>
      <c r="F125" s="153" t="s">
        <v>120</v>
      </c>
      <c r="G125" s="12"/>
      <c r="H125" s="12"/>
      <c r="I125" s="154"/>
      <c r="J125" s="155">
        <f>BK125</f>
        <v>0</v>
      </c>
      <c r="K125" s="12"/>
      <c r="L125" s="151"/>
      <c r="M125" s="156"/>
      <c r="N125" s="157"/>
      <c r="O125" s="157"/>
      <c r="P125" s="158">
        <f>P126+P130+P153</f>
        <v>0</v>
      </c>
      <c r="Q125" s="157"/>
      <c r="R125" s="158">
        <f>R126+R130+R153</f>
        <v>1.4422829700000002</v>
      </c>
      <c r="S125" s="157"/>
      <c r="T125" s="159">
        <f>T126+T130+T153</f>
        <v>0.17549999999999999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2" t="s">
        <v>121</v>
      </c>
      <c r="AT125" s="160" t="s">
        <v>79</v>
      </c>
      <c r="AU125" s="160" t="s">
        <v>80</v>
      </c>
      <c r="AY125" s="152" t="s">
        <v>122</v>
      </c>
      <c r="BK125" s="161">
        <f>BK126+BK130+BK153</f>
        <v>0</v>
      </c>
    </row>
    <row r="126" s="12" customFormat="1" ht="22.8" customHeight="1">
      <c r="A126" s="12"/>
      <c r="B126" s="151"/>
      <c r="C126" s="12"/>
      <c r="D126" s="152" t="s">
        <v>79</v>
      </c>
      <c r="E126" s="162" t="s">
        <v>123</v>
      </c>
      <c r="F126" s="162" t="s">
        <v>124</v>
      </c>
      <c r="G126" s="12"/>
      <c r="H126" s="12"/>
      <c r="I126" s="154"/>
      <c r="J126" s="163">
        <f>BK126</f>
        <v>0</v>
      </c>
      <c r="K126" s="12"/>
      <c r="L126" s="151"/>
      <c r="M126" s="156"/>
      <c r="N126" s="157"/>
      <c r="O126" s="157"/>
      <c r="P126" s="158">
        <f>SUM(P127:P129)</f>
        <v>0</v>
      </c>
      <c r="Q126" s="157"/>
      <c r="R126" s="158">
        <f>SUM(R127:R129)</f>
        <v>0.081000000000000003</v>
      </c>
      <c r="S126" s="157"/>
      <c r="T126" s="159">
        <f>SUM(T127:T129)</f>
        <v>0.17549999999999999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2" t="s">
        <v>121</v>
      </c>
      <c r="AT126" s="160" t="s">
        <v>79</v>
      </c>
      <c r="AU126" s="160" t="s">
        <v>88</v>
      </c>
      <c r="AY126" s="152" t="s">
        <v>122</v>
      </c>
      <c r="BK126" s="161">
        <f>SUM(BK127:BK129)</f>
        <v>0</v>
      </c>
    </row>
    <row r="127" s="2" customFormat="1" ht="24.15" customHeight="1">
      <c r="A127" s="35"/>
      <c r="B127" s="164"/>
      <c r="C127" s="165" t="s">
        <v>88</v>
      </c>
      <c r="D127" s="165" t="s">
        <v>125</v>
      </c>
      <c r="E127" s="166" t="s">
        <v>126</v>
      </c>
      <c r="F127" s="167" t="s">
        <v>127</v>
      </c>
      <c r="G127" s="168" t="s">
        <v>128</v>
      </c>
      <c r="H127" s="169">
        <v>54</v>
      </c>
      <c r="I127" s="170"/>
      <c r="J127" s="171">
        <f>ROUND(I127*H127,2)</f>
        <v>0</v>
      </c>
      <c r="K127" s="167" t="s">
        <v>129</v>
      </c>
      <c r="L127" s="36"/>
      <c r="M127" s="172" t="s">
        <v>1</v>
      </c>
      <c r="N127" s="173" t="s">
        <v>46</v>
      </c>
      <c r="O127" s="74"/>
      <c r="P127" s="174">
        <f>O127*H127</f>
        <v>0</v>
      </c>
      <c r="Q127" s="174">
        <v>0</v>
      </c>
      <c r="R127" s="174">
        <f>Q127*H127</f>
        <v>0</v>
      </c>
      <c r="S127" s="174">
        <v>0.0032499999999999999</v>
      </c>
      <c r="T127" s="175">
        <f>S127*H127</f>
        <v>0.17549999999999999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76" t="s">
        <v>130</v>
      </c>
      <c r="AT127" s="176" t="s">
        <v>125</v>
      </c>
      <c r="AU127" s="176" t="s">
        <v>121</v>
      </c>
      <c r="AY127" s="16" t="s">
        <v>122</v>
      </c>
      <c r="BE127" s="177">
        <f>IF(N127="základní",J127,0)</f>
        <v>0</v>
      </c>
      <c r="BF127" s="177">
        <f>IF(N127="snížená",J127,0)</f>
        <v>0</v>
      </c>
      <c r="BG127" s="177">
        <f>IF(N127="zákl. přenesená",J127,0)</f>
        <v>0</v>
      </c>
      <c r="BH127" s="177">
        <f>IF(N127="sníž. přenesená",J127,0)</f>
        <v>0</v>
      </c>
      <c r="BI127" s="177">
        <f>IF(N127="nulová",J127,0)</f>
        <v>0</v>
      </c>
      <c r="BJ127" s="16" t="s">
        <v>121</v>
      </c>
      <c r="BK127" s="177">
        <f>ROUND(I127*H127,2)</f>
        <v>0</v>
      </c>
      <c r="BL127" s="16" t="s">
        <v>130</v>
      </c>
      <c r="BM127" s="176" t="s">
        <v>131</v>
      </c>
    </row>
    <row r="128" s="2" customFormat="1" ht="14.4" customHeight="1">
      <c r="A128" s="35"/>
      <c r="B128" s="164"/>
      <c r="C128" s="165" t="s">
        <v>121</v>
      </c>
      <c r="D128" s="165" t="s">
        <v>125</v>
      </c>
      <c r="E128" s="166" t="s">
        <v>132</v>
      </c>
      <c r="F128" s="167" t="s">
        <v>133</v>
      </c>
      <c r="G128" s="168" t="s">
        <v>128</v>
      </c>
      <c r="H128" s="169">
        <v>54</v>
      </c>
      <c r="I128" s="170"/>
      <c r="J128" s="171">
        <f>ROUND(I128*H128,2)</f>
        <v>0</v>
      </c>
      <c r="K128" s="167" t="s">
        <v>134</v>
      </c>
      <c r="L128" s="36"/>
      <c r="M128" s="172" t="s">
        <v>1</v>
      </c>
      <c r="N128" s="173" t="s">
        <v>46</v>
      </c>
      <c r="O128" s="74"/>
      <c r="P128" s="174">
        <f>O128*H128</f>
        <v>0</v>
      </c>
      <c r="Q128" s="174">
        <v>0.0015</v>
      </c>
      <c r="R128" s="174">
        <f>Q128*H128</f>
        <v>0.081000000000000003</v>
      </c>
      <c r="S128" s="174">
        <v>0</v>
      </c>
      <c r="T128" s="17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76" t="s">
        <v>130</v>
      </c>
      <c r="AT128" s="176" t="s">
        <v>125</v>
      </c>
      <c r="AU128" s="176" t="s">
        <v>121</v>
      </c>
      <c r="AY128" s="16" t="s">
        <v>122</v>
      </c>
      <c r="BE128" s="177">
        <f>IF(N128="základní",J128,0)</f>
        <v>0</v>
      </c>
      <c r="BF128" s="177">
        <f>IF(N128="snížená",J128,0)</f>
        <v>0</v>
      </c>
      <c r="BG128" s="177">
        <f>IF(N128="zákl. přenesená",J128,0)</f>
        <v>0</v>
      </c>
      <c r="BH128" s="177">
        <f>IF(N128="sníž. přenesená",J128,0)</f>
        <v>0</v>
      </c>
      <c r="BI128" s="177">
        <f>IF(N128="nulová",J128,0)</f>
        <v>0</v>
      </c>
      <c r="BJ128" s="16" t="s">
        <v>121</v>
      </c>
      <c r="BK128" s="177">
        <f>ROUND(I128*H128,2)</f>
        <v>0</v>
      </c>
      <c r="BL128" s="16" t="s">
        <v>130</v>
      </c>
      <c r="BM128" s="176" t="s">
        <v>135</v>
      </c>
    </row>
    <row r="129" s="2" customFormat="1" ht="14.4" customHeight="1">
      <c r="A129" s="35"/>
      <c r="B129" s="164"/>
      <c r="C129" s="165" t="s">
        <v>136</v>
      </c>
      <c r="D129" s="165" t="s">
        <v>125</v>
      </c>
      <c r="E129" s="166" t="s">
        <v>137</v>
      </c>
      <c r="F129" s="167" t="s">
        <v>138</v>
      </c>
      <c r="G129" s="168" t="s">
        <v>139</v>
      </c>
      <c r="H129" s="169">
        <v>1</v>
      </c>
      <c r="I129" s="170"/>
      <c r="J129" s="171">
        <f>ROUND(I129*H129,2)</f>
        <v>0</v>
      </c>
      <c r="K129" s="167" t="s">
        <v>1</v>
      </c>
      <c r="L129" s="36"/>
      <c r="M129" s="172" t="s">
        <v>1</v>
      </c>
      <c r="N129" s="173" t="s">
        <v>46</v>
      </c>
      <c r="O129" s="74"/>
      <c r="P129" s="174">
        <f>O129*H129</f>
        <v>0</v>
      </c>
      <c r="Q129" s="174">
        <v>0</v>
      </c>
      <c r="R129" s="174">
        <f>Q129*H129</f>
        <v>0</v>
      </c>
      <c r="S129" s="174">
        <v>0</v>
      </c>
      <c r="T129" s="17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76" t="s">
        <v>130</v>
      </c>
      <c r="AT129" s="176" t="s">
        <v>125</v>
      </c>
      <c r="AU129" s="176" t="s">
        <v>121</v>
      </c>
      <c r="AY129" s="16" t="s">
        <v>122</v>
      </c>
      <c r="BE129" s="177">
        <f>IF(N129="základní",J129,0)</f>
        <v>0</v>
      </c>
      <c r="BF129" s="177">
        <f>IF(N129="snížená",J129,0)</f>
        <v>0</v>
      </c>
      <c r="BG129" s="177">
        <f>IF(N129="zákl. přenesená",J129,0)</f>
        <v>0</v>
      </c>
      <c r="BH129" s="177">
        <f>IF(N129="sníž. přenesená",J129,0)</f>
        <v>0</v>
      </c>
      <c r="BI129" s="177">
        <f>IF(N129="nulová",J129,0)</f>
        <v>0</v>
      </c>
      <c r="BJ129" s="16" t="s">
        <v>121</v>
      </c>
      <c r="BK129" s="177">
        <f>ROUND(I129*H129,2)</f>
        <v>0</v>
      </c>
      <c r="BL129" s="16" t="s">
        <v>130</v>
      </c>
      <c r="BM129" s="176" t="s">
        <v>140</v>
      </c>
    </row>
    <row r="130" s="12" customFormat="1" ht="22.8" customHeight="1">
      <c r="A130" s="12"/>
      <c r="B130" s="151"/>
      <c r="C130" s="12"/>
      <c r="D130" s="152" t="s">
        <v>79</v>
      </c>
      <c r="E130" s="162" t="s">
        <v>141</v>
      </c>
      <c r="F130" s="162" t="s">
        <v>142</v>
      </c>
      <c r="G130" s="12"/>
      <c r="H130" s="12"/>
      <c r="I130" s="154"/>
      <c r="J130" s="163">
        <f>BK130</f>
        <v>0</v>
      </c>
      <c r="K130" s="12"/>
      <c r="L130" s="151"/>
      <c r="M130" s="156"/>
      <c r="N130" s="157"/>
      <c r="O130" s="157"/>
      <c r="P130" s="158">
        <f>SUM(P131:P152)</f>
        <v>0</v>
      </c>
      <c r="Q130" s="157"/>
      <c r="R130" s="158">
        <f>SUM(R131:R152)</f>
        <v>1.3567329700000002</v>
      </c>
      <c r="S130" s="157"/>
      <c r="T130" s="159">
        <f>SUM(T131:T152)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2" t="s">
        <v>121</v>
      </c>
      <c r="AT130" s="160" t="s">
        <v>79</v>
      </c>
      <c r="AU130" s="160" t="s">
        <v>88</v>
      </c>
      <c r="AY130" s="152" t="s">
        <v>122</v>
      </c>
      <c r="BK130" s="161">
        <f>SUM(BK131:BK152)</f>
        <v>0</v>
      </c>
    </row>
    <row r="131" s="2" customFormat="1" ht="14.4" customHeight="1">
      <c r="A131" s="35"/>
      <c r="B131" s="164"/>
      <c r="C131" s="165" t="s">
        <v>143</v>
      </c>
      <c r="D131" s="165" t="s">
        <v>125</v>
      </c>
      <c r="E131" s="166" t="s">
        <v>144</v>
      </c>
      <c r="F131" s="167" t="s">
        <v>145</v>
      </c>
      <c r="G131" s="168" t="s">
        <v>146</v>
      </c>
      <c r="H131" s="169">
        <v>65.25</v>
      </c>
      <c r="I131" s="170"/>
      <c r="J131" s="171">
        <f>ROUND(I131*H131,2)</f>
        <v>0</v>
      </c>
      <c r="K131" s="167" t="s">
        <v>134</v>
      </c>
      <c r="L131" s="36"/>
      <c r="M131" s="172" t="s">
        <v>1</v>
      </c>
      <c r="N131" s="173" t="s">
        <v>46</v>
      </c>
      <c r="O131" s="74"/>
      <c r="P131" s="174">
        <f>O131*H131</f>
        <v>0</v>
      </c>
      <c r="Q131" s="174">
        <v>0</v>
      </c>
      <c r="R131" s="174">
        <f>Q131*H131</f>
        <v>0</v>
      </c>
      <c r="S131" s="174">
        <v>0</v>
      </c>
      <c r="T131" s="17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76" t="s">
        <v>130</v>
      </c>
      <c r="AT131" s="176" t="s">
        <v>125</v>
      </c>
      <c r="AU131" s="176" t="s">
        <v>121</v>
      </c>
      <c r="AY131" s="16" t="s">
        <v>122</v>
      </c>
      <c r="BE131" s="177">
        <f>IF(N131="základní",J131,0)</f>
        <v>0</v>
      </c>
      <c r="BF131" s="177">
        <f>IF(N131="snížená",J131,0)</f>
        <v>0</v>
      </c>
      <c r="BG131" s="177">
        <f>IF(N131="zákl. přenesená",J131,0)</f>
        <v>0</v>
      </c>
      <c r="BH131" s="177">
        <f>IF(N131="sníž. přenesená",J131,0)</f>
        <v>0</v>
      </c>
      <c r="BI131" s="177">
        <f>IF(N131="nulová",J131,0)</f>
        <v>0</v>
      </c>
      <c r="BJ131" s="16" t="s">
        <v>121</v>
      </c>
      <c r="BK131" s="177">
        <f>ROUND(I131*H131,2)</f>
        <v>0</v>
      </c>
      <c r="BL131" s="16" t="s">
        <v>130</v>
      </c>
      <c r="BM131" s="176" t="s">
        <v>147</v>
      </c>
    </row>
    <row r="132" s="2" customFormat="1" ht="24.15" customHeight="1">
      <c r="A132" s="35"/>
      <c r="B132" s="164"/>
      <c r="C132" s="165" t="s">
        <v>148</v>
      </c>
      <c r="D132" s="165" t="s">
        <v>125</v>
      </c>
      <c r="E132" s="166" t="s">
        <v>149</v>
      </c>
      <c r="F132" s="167" t="s">
        <v>150</v>
      </c>
      <c r="G132" s="168" t="s">
        <v>146</v>
      </c>
      <c r="H132" s="169">
        <v>65.25</v>
      </c>
      <c r="I132" s="170"/>
      <c r="J132" s="171">
        <f>ROUND(I132*H132,2)</f>
        <v>0</v>
      </c>
      <c r="K132" s="167" t="s">
        <v>129</v>
      </c>
      <c r="L132" s="36"/>
      <c r="M132" s="172" t="s">
        <v>1</v>
      </c>
      <c r="N132" s="173" t="s">
        <v>46</v>
      </c>
      <c r="O132" s="74"/>
      <c r="P132" s="174">
        <f>O132*H132</f>
        <v>0</v>
      </c>
      <c r="Q132" s="174">
        <v>0.00020000000000000001</v>
      </c>
      <c r="R132" s="174">
        <f>Q132*H132</f>
        <v>0.013050000000000001</v>
      </c>
      <c r="S132" s="174">
        <v>0</v>
      </c>
      <c r="T132" s="17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76" t="s">
        <v>130</v>
      </c>
      <c r="AT132" s="176" t="s">
        <v>125</v>
      </c>
      <c r="AU132" s="176" t="s">
        <v>121</v>
      </c>
      <c r="AY132" s="16" t="s">
        <v>122</v>
      </c>
      <c r="BE132" s="177">
        <f>IF(N132="základní",J132,0)</f>
        <v>0</v>
      </c>
      <c r="BF132" s="177">
        <f>IF(N132="snížená",J132,0)</f>
        <v>0</v>
      </c>
      <c r="BG132" s="177">
        <f>IF(N132="zákl. přenesená",J132,0)</f>
        <v>0</v>
      </c>
      <c r="BH132" s="177">
        <f>IF(N132="sníž. přenesená",J132,0)</f>
        <v>0</v>
      </c>
      <c r="BI132" s="177">
        <f>IF(N132="nulová",J132,0)</f>
        <v>0</v>
      </c>
      <c r="BJ132" s="16" t="s">
        <v>121</v>
      </c>
      <c r="BK132" s="177">
        <f>ROUND(I132*H132,2)</f>
        <v>0</v>
      </c>
      <c r="BL132" s="16" t="s">
        <v>130</v>
      </c>
      <c r="BM132" s="176" t="s">
        <v>151</v>
      </c>
    </row>
    <row r="133" s="2" customFormat="1" ht="24.15" customHeight="1">
      <c r="A133" s="35"/>
      <c r="B133" s="164"/>
      <c r="C133" s="165" t="s">
        <v>152</v>
      </c>
      <c r="D133" s="165" t="s">
        <v>125</v>
      </c>
      <c r="E133" s="166" t="s">
        <v>153</v>
      </c>
      <c r="F133" s="167" t="s">
        <v>154</v>
      </c>
      <c r="G133" s="168" t="s">
        <v>146</v>
      </c>
      <c r="H133" s="169">
        <v>73.469999999999999</v>
      </c>
      <c r="I133" s="170"/>
      <c r="J133" s="171">
        <f>ROUND(I133*H133,2)</f>
        <v>0</v>
      </c>
      <c r="K133" s="167" t="s">
        <v>134</v>
      </c>
      <c r="L133" s="36"/>
      <c r="M133" s="172" t="s">
        <v>1</v>
      </c>
      <c r="N133" s="173" t="s">
        <v>46</v>
      </c>
      <c r="O133" s="74"/>
      <c r="P133" s="174">
        <f>O133*H133</f>
        <v>0</v>
      </c>
      <c r="Q133" s="174">
        <v>0.00069999999999999999</v>
      </c>
      <c r="R133" s="174">
        <f>Q133*H133</f>
        <v>0.051428999999999996</v>
      </c>
      <c r="S133" s="174">
        <v>0</v>
      </c>
      <c r="T133" s="17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76" t="s">
        <v>130</v>
      </c>
      <c r="AT133" s="176" t="s">
        <v>125</v>
      </c>
      <c r="AU133" s="176" t="s">
        <v>121</v>
      </c>
      <c r="AY133" s="16" t="s">
        <v>122</v>
      </c>
      <c r="BE133" s="177">
        <f>IF(N133="základní",J133,0)</f>
        <v>0</v>
      </c>
      <c r="BF133" s="177">
        <f>IF(N133="snížená",J133,0)</f>
        <v>0</v>
      </c>
      <c r="BG133" s="177">
        <f>IF(N133="zákl. přenesená",J133,0)</f>
        <v>0</v>
      </c>
      <c r="BH133" s="177">
        <f>IF(N133="sníž. přenesená",J133,0)</f>
        <v>0</v>
      </c>
      <c r="BI133" s="177">
        <f>IF(N133="nulová",J133,0)</f>
        <v>0</v>
      </c>
      <c r="BJ133" s="16" t="s">
        <v>121</v>
      </c>
      <c r="BK133" s="177">
        <f>ROUND(I133*H133,2)</f>
        <v>0</v>
      </c>
      <c r="BL133" s="16" t="s">
        <v>130</v>
      </c>
      <c r="BM133" s="176" t="s">
        <v>155</v>
      </c>
    </row>
    <row r="134" s="13" customFormat="1">
      <c r="A134" s="13"/>
      <c r="B134" s="178"/>
      <c r="C134" s="13"/>
      <c r="D134" s="179" t="s">
        <v>156</v>
      </c>
      <c r="E134" s="180" t="s">
        <v>1</v>
      </c>
      <c r="F134" s="181" t="s">
        <v>157</v>
      </c>
      <c r="G134" s="13"/>
      <c r="H134" s="182">
        <v>73.469999999999999</v>
      </c>
      <c r="I134" s="183"/>
      <c r="J134" s="13"/>
      <c r="K134" s="13"/>
      <c r="L134" s="178"/>
      <c r="M134" s="184"/>
      <c r="N134" s="185"/>
      <c r="O134" s="185"/>
      <c r="P134" s="185"/>
      <c r="Q134" s="185"/>
      <c r="R134" s="185"/>
      <c r="S134" s="185"/>
      <c r="T134" s="18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0" t="s">
        <v>156</v>
      </c>
      <c r="AU134" s="180" t="s">
        <v>121</v>
      </c>
      <c r="AV134" s="13" t="s">
        <v>121</v>
      </c>
      <c r="AW134" s="13" t="s">
        <v>36</v>
      </c>
      <c r="AX134" s="13" t="s">
        <v>88</v>
      </c>
      <c r="AY134" s="180" t="s">
        <v>122</v>
      </c>
    </row>
    <row r="135" s="2" customFormat="1" ht="49.05" customHeight="1">
      <c r="A135" s="35"/>
      <c r="B135" s="164"/>
      <c r="C135" s="165" t="s">
        <v>158</v>
      </c>
      <c r="D135" s="165" t="s">
        <v>125</v>
      </c>
      <c r="E135" s="166" t="s">
        <v>159</v>
      </c>
      <c r="F135" s="167" t="s">
        <v>160</v>
      </c>
      <c r="G135" s="168" t="s">
        <v>146</v>
      </c>
      <c r="H135" s="169">
        <v>65.25</v>
      </c>
      <c r="I135" s="170"/>
      <c r="J135" s="171">
        <f>ROUND(I135*H135,2)</f>
        <v>0</v>
      </c>
      <c r="K135" s="167" t="s">
        <v>129</v>
      </c>
      <c r="L135" s="36"/>
      <c r="M135" s="172" t="s">
        <v>1</v>
      </c>
      <c r="N135" s="173" t="s">
        <v>46</v>
      </c>
      <c r="O135" s="74"/>
      <c r="P135" s="174">
        <f>O135*H135</f>
        <v>0</v>
      </c>
      <c r="Q135" s="174">
        <v>0.014999999999999999</v>
      </c>
      <c r="R135" s="174">
        <f>Q135*H135</f>
        <v>0.97875000000000001</v>
      </c>
      <c r="S135" s="174">
        <v>0</v>
      </c>
      <c r="T135" s="17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76" t="s">
        <v>130</v>
      </c>
      <c r="AT135" s="176" t="s">
        <v>125</v>
      </c>
      <c r="AU135" s="176" t="s">
        <v>121</v>
      </c>
      <c r="AY135" s="16" t="s">
        <v>122</v>
      </c>
      <c r="BE135" s="177">
        <f>IF(N135="základní",J135,0)</f>
        <v>0</v>
      </c>
      <c r="BF135" s="177">
        <f>IF(N135="snížená",J135,0)</f>
        <v>0</v>
      </c>
      <c r="BG135" s="177">
        <f>IF(N135="zákl. přenesená",J135,0)</f>
        <v>0</v>
      </c>
      <c r="BH135" s="177">
        <f>IF(N135="sníž. přenesená",J135,0)</f>
        <v>0</v>
      </c>
      <c r="BI135" s="177">
        <f>IF(N135="nulová",J135,0)</f>
        <v>0</v>
      </c>
      <c r="BJ135" s="16" t="s">
        <v>121</v>
      </c>
      <c r="BK135" s="177">
        <f>ROUND(I135*H135,2)</f>
        <v>0</v>
      </c>
      <c r="BL135" s="16" t="s">
        <v>130</v>
      </c>
      <c r="BM135" s="176" t="s">
        <v>161</v>
      </c>
    </row>
    <row r="136" s="2" customFormat="1" ht="24.15" customHeight="1">
      <c r="A136" s="35"/>
      <c r="B136" s="164"/>
      <c r="C136" s="165" t="s">
        <v>162</v>
      </c>
      <c r="D136" s="165" t="s">
        <v>125</v>
      </c>
      <c r="E136" s="166" t="s">
        <v>163</v>
      </c>
      <c r="F136" s="167" t="s">
        <v>164</v>
      </c>
      <c r="G136" s="168" t="s">
        <v>139</v>
      </c>
      <c r="H136" s="169">
        <v>6</v>
      </c>
      <c r="I136" s="170"/>
      <c r="J136" s="171">
        <f>ROUND(I136*H136,2)</f>
        <v>0</v>
      </c>
      <c r="K136" s="167" t="s">
        <v>1</v>
      </c>
      <c r="L136" s="36"/>
      <c r="M136" s="172" t="s">
        <v>1</v>
      </c>
      <c r="N136" s="173" t="s">
        <v>46</v>
      </c>
      <c r="O136" s="74"/>
      <c r="P136" s="174">
        <f>O136*H136</f>
        <v>0</v>
      </c>
      <c r="Q136" s="174">
        <v>0.014999999999999999</v>
      </c>
      <c r="R136" s="174">
        <f>Q136*H136</f>
        <v>0.089999999999999997</v>
      </c>
      <c r="S136" s="174">
        <v>0</v>
      </c>
      <c r="T136" s="17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76" t="s">
        <v>130</v>
      </c>
      <c r="AT136" s="176" t="s">
        <v>125</v>
      </c>
      <c r="AU136" s="176" t="s">
        <v>121</v>
      </c>
      <c r="AY136" s="16" t="s">
        <v>122</v>
      </c>
      <c r="BE136" s="177">
        <f>IF(N136="základní",J136,0)</f>
        <v>0</v>
      </c>
      <c r="BF136" s="177">
        <f>IF(N136="snížená",J136,0)</f>
        <v>0</v>
      </c>
      <c r="BG136" s="177">
        <f>IF(N136="zákl. přenesená",J136,0)</f>
        <v>0</v>
      </c>
      <c r="BH136" s="177">
        <f>IF(N136="sníž. přenesená",J136,0)</f>
        <v>0</v>
      </c>
      <c r="BI136" s="177">
        <f>IF(N136="nulová",J136,0)</f>
        <v>0</v>
      </c>
      <c r="BJ136" s="16" t="s">
        <v>121</v>
      </c>
      <c r="BK136" s="177">
        <f>ROUND(I136*H136,2)</f>
        <v>0</v>
      </c>
      <c r="BL136" s="16" t="s">
        <v>130</v>
      </c>
      <c r="BM136" s="176" t="s">
        <v>165</v>
      </c>
    </row>
    <row r="137" s="2" customFormat="1" ht="24.15" customHeight="1">
      <c r="A137" s="35"/>
      <c r="B137" s="164"/>
      <c r="C137" s="187" t="s">
        <v>166</v>
      </c>
      <c r="D137" s="187" t="s">
        <v>167</v>
      </c>
      <c r="E137" s="188" t="s">
        <v>168</v>
      </c>
      <c r="F137" s="189" t="s">
        <v>169</v>
      </c>
      <c r="G137" s="190" t="s">
        <v>146</v>
      </c>
      <c r="H137" s="191">
        <v>80.816999999999993</v>
      </c>
      <c r="I137" s="192"/>
      <c r="J137" s="193">
        <f>ROUND(I137*H137,2)</f>
        <v>0</v>
      </c>
      <c r="K137" s="189" t="s">
        <v>134</v>
      </c>
      <c r="L137" s="194"/>
      <c r="M137" s="195" t="s">
        <v>1</v>
      </c>
      <c r="N137" s="196" t="s">
        <v>46</v>
      </c>
      <c r="O137" s="74"/>
      <c r="P137" s="174">
        <f>O137*H137</f>
        <v>0</v>
      </c>
      <c r="Q137" s="174">
        <v>0.0025999999999999999</v>
      </c>
      <c r="R137" s="174">
        <f>Q137*H137</f>
        <v>0.21012419999999998</v>
      </c>
      <c r="S137" s="174">
        <v>0</v>
      </c>
      <c r="T137" s="17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76" t="s">
        <v>170</v>
      </c>
      <c r="AT137" s="176" t="s">
        <v>167</v>
      </c>
      <c r="AU137" s="176" t="s">
        <v>121</v>
      </c>
      <c r="AY137" s="16" t="s">
        <v>122</v>
      </c>
      <c r="BE137" s="177">
        <f>IF(N137="základní",J137,0)</f>
        <v>0</v>
      </c>
      <c r="BF137" s="177">
        <f>IF(N137="snížená",J137,0)</f>
        <v>0</v>
      </c>
      <c r="BG137" s="177">
        <f>IF(N137="zákl. přenesená",J137,0)</f>
        <v>0</v>
      </c>
      <c r="BH137" s="177">
        <f>IF(N137="sníž. přenesená",J137,0)</f>
        <v>0</v>
      </c>
      <c r="BI137" s="177">
        <f>IF(N137="nulová",J137,0)</f>
        <v>0</v>
      </c>
      <c r="BJ137" s="16" t="s">
        <v>121</v>
      </c>
      <c r="BK137" s="177">
        <f>ROUND(I137*H137,2)</f>
        <v>0</v>
      </c>
      <c r="BL137" s="16" t="s">
        <v>130</v>
      </c>
      <c r="BM137" s="176" t="s">
        <v>171</v>
      </c>
    </row>
    <row r="138" s="13" customFormat="1">
      <c r="A138" s="13"/>
      <c r="B138" s="178"/>
      <c r="C138" s="13"/>
      <c r="D138" s="179" t="s">
        <v>156</v>
      </c>
      <c r="E138" s="13"/>
      <c r="F138" s="181" t="s">
        <v>172</v>
      </c>
      <c r="G138" s="13"/>
      <c r="H138" s="182">
        <v>80.816999999999993</v>
      </c>
      <c r="I138" s="183"/>
      <c r="J138" s="13"/>
      <c r="K138" s="13"/>
      <c r="L138" s="178"/>
      <c r="M138" s="184"/>
      <c r="N138" s="185"/>
      <c r="O138" s="185"/>
      <c r="P138" s="185"/>
      <c r="Q138" s="185"/>
      <c r="R138" s="185"/>
      <c r="S138" s="185"/>
      <c r="T138" s="18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0" t="s">
        <v>156</v>
      </c>
      <c r="AU138" s="180" t="s">
        <v>121</v>
      </c>
      <c r="AV138" s="13" t="s">
        <v>121</v>
      </c>
      <c r="AW138" s="13" t="s">
        <v>3</v>
      </c>
      <c r="AX138" s="13" t="s">
        <v>88</v>
      </c>
      <c r="AY138" s="180" t="s">
        <v>122</v>
      </c>
    </row>
    <row r="139" s="2" customFormat="1" ht="24.15" customHeight="1">
      <c r="A139" s="35"/>
      <c r="B139" s="164"/>
      <c r="C139" s="165" t="s">
        <v>173</v>
      </c>
      <c r="D139" s="165" t="s">
        <v>125</v>
      </c>
      <c r="E139" s="166" t="s">
        <v>174</v>
      </c>
      <c r="F139" s="167" t="s">
        <v>175</v>
      </c>
      <c r="G139" s="168" t="s">
        <v>128</v>
      </c>
      <c r="H139" s="169">
        <v>90</v>
      </c>
      <c r="I139" s="170"/>
      <c r="J139" s="171">
        <f>ROUND(I139*H139,2)</f>
        <v>0</v>
      </c>
      <c r="K139" s="167" t="s">
        <v>134</v>
      </c>
      <c r="L139" s="36"/>
      <c r="M139" s="172" t="s">
        <v>1</v>
      </c>
      <c r="N139" s="173" t="s">
        <v>46</v>
      </c>
      <c r="O139" s="74"/>
      <c r="P139" s="174">
        <f>O139*H139</f>
        <v>0</v>
      </c>
      <c r="Q139" s="174">
        <v>2.0000000000000002E-05</v>
      </c>
      <c r="R139" s="174">
        <f>Q139*H139</f>
        <v>0.0018000000000000002</v>
      </c>
      <c r="S139" s="174">
        <v>0</v>
      </c>
      <c r="T139" s="17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76" t="s">
        <v>130</v>
      </c>
      <c r="AT139" s="176" t="s">
        <v>125</v>
      </c>
      <c r="AU139" s="176" t="s">
        <v>121</v>
      </c>
      <c r="AY139" s="16" t="s">
        <v>122</v>
      </c>
      <c r="BE139" s="177">
        <f>IF(N139="základní",J139,0)</f>
        <v>0</v>
      </c>
      <c r="BF139" s="177">
        <f>IF(N139="snížená",J139,0)</f>
        <v>0</v>
      </c>
      <c r="BG139" s="177">
        <f>IF(N139="zákl. přenesená",J139,0)</f>
        <v>0</v>
      </c>
      <c r="BH139" s="177">
        <f>IF(N139="sníž. přenesená",J139,0)</f>
        <v>0</v>
      </c>
      <c r="BI139" s="177">
        <f>IF(N139="nulová",J139,0)</f>
        <v>0</v>
      </c>
      <c r="BJ139" s="16" t="s">
        <v>121</v>
      </c>
      <c r="BK139" s="177">
        <f>ROUND(I139*H139,2)</f>
        <v>0</v>
      </c>
      <c r="BL139" s="16" t="s">
        <v>130</v>
      </c>
      <c r="BM139" s="176" t="s">
        <v>176</v>
      </c>
    </row>
    <row r="140" s="2" customFormat="1" ht="14.4" customHeight="1">
      <c r="A140" s="35"/>
      <c r="B140" s="164"/>
      <c r="C140" s="165" t="s">
        <v>177</v>
      </c>
      <c r="D140" s="165" t="s">
        <v>125</v>
      </c>
      <c r="E140" s="166" t="s">
        <v>178</v>
      </c>
      <c r="F140" s="167" t="s">
        <v>179</v>
      </c>
      <c r="G140" s="168" t="s">
        <v>128</v>
      </c>
      <c r="H140" s="169">
        <v>54.799999999999997</v>
      </c>
      <c r="I140" s="170"/>
      <c r="J140" s="171">
        <f>ROUND(I140*H140,2)</f>
        <v>0</v>
      </c>
      <c r="K140" s="167" t="s">
        <v>134</v>
      </c>
      <c r="L140" s="36"/>
      <c r="M140" s="172" t="s">
        <v>1</v>
      </c>
      <c r="N140" s="173" t="s">
        <v>46</v>
      </c>
      <c r="O140" s="74"/>
      <c r="P140" s="174">
        <f>O140*H140</f>
        <v>0</v>
      </c>
      <c r="Q140" s="174">
        <v>2.0000000000000002E-05</v>
      </c>
      <c r="R140" s="174">
        <f>Q140*H140</f>
        <v>0.001096</v>
      </c>
      <c r="S140" s="174">
        <v>0</v>
      </c>
      <c r="T140" s="17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76" t="s">
        <v>130</v>
      </c>
      <c r="AT140" s="176" t="s">
        <v>125</v>
      </c>
      <c r="AU140" s="176" t="s">
        <v>121</v>
      </c>
      <c r="AY140" s="16" t="s">
        <v>122</v>
      </c>
      <c r="BE140" s="177">
        <f>IF(N140="základní",J140,0)</f>
        <v>0</v>
      </c>
      <c r="BF140" s="177">
        <f>IF(N140="snížená",J140,0)</f>
        <v>0</v>
      </c>
      <c r="BG140" s="177">
        <f>IF(N140="zákl. přenesená",J140,0)</f>
        <v>0</v>
      </c>
      <c r="BH140" s="177">
        <f>IF(N140="sníž. přenesená",J140,0)</f>
        <v>0</v>
      </c>
      <c r="BI140" s="177">
        <f>IF(N140="nulová",J140,0)</f>
        <v>0</v>
      </c>
      <c r="BJ140" s="16" t="s">
        <v>121</v>
      </c>
      <c r="BK140" s="177">
        <f>ROUND(I140*H140,2)</f>
        <v>0</v>
      </c>
      <c r="BL140" s="16" t="s">
        <v>130</v>
      </c>
      <c r="BM140" s="176" t="s">
        <v>180</v>
      </c>
    </row>
    <row r="141" s="13" customFormat="1">
      <c r="A141" s="13"/>
      <c r="B141" s="178"/>
      <c r="C141" s="13"/>
      <c r="D141" s="179" t="s">
        <v>156</v>
      </c>
      <c r="E141" s="180" t="s">
        <v>1</v>
      </c>
      <c r="F141" s="181" t="s">
        <v>181</v>
      </c>
      <c r="G141" s="13"/>
      <c r="H141" s="182">
        <v>54.799999999999997</v>
      </c>
      <c r="I141" s="183"/>
      <c r="J141" s="13"/>
      <c r="K141" s="13"/>
      <c r="L141" s="178"/>
      <c r="M141" s="184"/>
      <c r="N141" s="185"/>
      <c r="O141" s="185"/>
      <c r="P141" s="185"/>
      <c r="Q141" s="185"/>
      <c r="R141" s="185"/>
      <c r="S141" s="185"/>
      <c r="T141" s="18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0" t="s">
        <v>156</v>
      </c>
      <c r="AU141" s="180" t="s">
        <v>121</v>
      </c>
      <c r="AV141" s="13" t="s">
        <v>121</v>
      </c>
      <c r="AW141" s="13" t="s">
        <v>36</v>
      </c>
      <c r="AX141" s="13" t="s">
        <v>88</v>
      </c>
      <c r="AY141" s="180" t="s">
        <v>122</v>
      </c>
    </row>
    <row r="142" s="2" customFormat="1" ht="14.4" customHeight="1">
      <c r="A142" s="35"/>
      <c r="B142" s="164"/>
      <c r="C142" s="187" t="s">
        <v>182</v>
      </c>
      <c r="D142" s="187" t="s">
        <v>167</v>
      </c>
      <c r="E142" s="188" t="s">
        <v>183</v>
      </c>
      <c r="F142" s="189" t="s">
        <v>184</v>
      </c>
      <c r="G142" s="190" t="s">
        <v>128</v>
      </c>
      <c r="H142" s="191">
        <v>59.243000000000002</v>
      </c>
      <c r="I142" s="192"/>
      <c r="J142" s="193">
        <f>ROUND(I142*H142,2)</f>
        <v>0</v>
      </c>
      <c r="K142" s="189" t="s">
        <v>134</v>
      </c>
      <c r="L142" s="194"/>
      <c r="M142" s="195" t="s">
        <v>1</v>
      </c>
      <c r="N142" s="196" t="s">
        <v>46</v>
      </c>
      <c r="O142" s="74"/>
      <c r="P142" s="174">
        <f>O142*H142</f>
        <v>0</v>
      </c>
      <c r="Q142" s="174">
        <v>0.00014999999999999999</v>
      </c>
      <c r="R142" s="174">
        <f>Q142*H142</f>
        <v>0.0088864499999999989</v>
      </c>
      <c r="S142" s="174">
        <v>0</v>
      </c>
      <c r="T142" s="17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76" t="s">
        <v>170</v>
      </c>
      <c r="AT142" s="176" t="s">
        <v>167</v>
      </c>
      <c r="AU142" s="176" t="s">
        <v>121</v>
      </c>
      <c r="AY142" s="16" t="s">
        <v>122</v>
      </c>
      <c r="BE142" s="177">
        <f>IF(N142="základní",J142,0)</f>
        <v>0</v>
      </c>
      <c r="BF142" s="177">
        <f>IF(N142="snížená",J142,0)</f>
        <v>0</v>
      </c>
      <c r="BG142" s="177">
        <f>IF(N142="zákl. přenesená",J142,0)</f>
        <v>0</v>
      </c>
      <c r="BH142" s="177">
        <f>IF(N142="sníž. přenesená",J142,0)</f>
        <v>0</v>
      </c>
      <c r="BI142" s="177">
        <f>IF(N142="nulová",J142,0)</f>
        <v>0</v>
      </c>
      <c r="BJ142" s="16" t="s">
        <v>121</v>
      </c>
      <c r="BK142" s="177">
        <f>ROUND(I142*H142,2)</f>
        <v>0</v>
      </c>
      <c r="BL142" s="16" t="s">
        <v>130</v>
      </c>
      <c r="BM142" s="176" t="s">
        <v>185</v>
      </c>
    </row>
    <row r="143" s="13" customFormat="1">
      <c r="A143" s="13"/>
      <c r="B143" s="178"/>
      <c r="C143" s="13"/>
      <c r="D143" s="179" t="s">
        <v>156</v>
      </c>
      <c r="E143" s="13"/>
      <c r="F143" s="181" t="s">
        <v>186</v>
      </c>
      <c r="G143" s="13"/>
      <c r="H143" s="182">
        <v>59.243000000000002</v>
      </c>
      <c r="I143" s="183"/>
      <c r="J143" s="13"/>
      <c r="K143" s="13"/>
      <c r="L143" s="178"/>
      <c r="M143" s="184"/>
      <c r="N143" s="185"/>
      <c r="O143" s="185"/>
      <c r="P143" s="185"/>
      <c r="Q143" s="185"/>
      <c r="R143" s="185"/>
      <c r="S143" s="185"/>
      <c r="T143" s="18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0" t="s">
        <v>156</v>
      </c>
      <c r="AU143" s="180" t="s">
        <v>121</v>
      </c>
      <c r="AV143" s="13" t="s">
        <v>121</v>
      </c>
      <c r="AW143" s="13" t="s">
        <v>3</v>
      </c>
      <c r="AX143" s="13" t="s">
        <v>88</v>
      </c>
      <c r="AY143" s="180" t="s">
        <v>122</v>
      </c>
    </row>
    <row r="144" s="2" customFormat="1" ht="14.4" customHeight="1">
      <c r="A144" s="35"/>
      <c r="B144" s="164"/>
      <c r="C144" s="165" t="s">
        <v>187</v>
      </c>
      <c r="D144" s="165" t="s">
        <v>125</v>
      </c>
      <c r="E144" s="166" t="s">
        <v>188</v>
      </c>
      <c r="F144" s="167" t="s">
        <v>189</v>
      </c>
      <c r="G144" s="168" t="s">
        <v>128</v>
      </c>
      <c r="H144" s="169">
        <v>3</v>
      </c>
      <c r="I144" s="170"/>
      <c r="J144" s="171">
        <f>ROUND(I144*H144,2)</f>
        <v>0</v>
      </c>
      <c r="K144" s="167" t="s">
        <v>129</v>
      </c>
      <c r="L144" s="36"/>
      <c r="M144" s="172" t="s">
        <v>1</v>
      </c>
      <c r="N144" s="173" t="s">
        <v>46</v>
      </c>
      <c r="O144" s="74"/>
      <c r="P144" s="174">
        <f>O144*H144</f>
        <v>0</v>
      </c>
      <c r="Q144" s="174">
        <v>0</v>
      </c>
      <c r="R144" s="174">
        <f>Q144*H144</f>
        <v>0</v>
      </c>
      <c r="S144" s="174">
        <v>0</v>
      </c>
      <c r="T144" s="17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76" t="s">
        <v>130</v>
      </c>
      <c r="AT144" s="176" t="s">
        <v>125</v>
      </c>
      <c r="AU144" s="176" t="s">
        <v>121</v>
      </c>
      <c r="AY144" s="16" t="s">
        <v>122</v>
      </c>
      <c r="BE144" s="177">
        <f>IF(N144="základní",J144,0)</f>
        <v>0</v>
      </c>
      <c r="BF144" s="177">
        <f>IF(N144="snížená",J144,0)</f>
        <v>0</v>
      </c>
      <c r="BG144" s="177">
        <f>IF(N144="zákl. přenesená",J144,0)</f>
        <v>0</v>
      </c>
      <c r="BH144" s="177">
        <f>IF(N144="sníž. přenesená",J144,0)</f>
        <v>0</v>
      </c>
      <c r="BI144" s="177">
        <f>IF(N144="nulová",J144,0)</f>
        <v>0</v>
      </c>
      <c r="BJ144" s="16" t="s">
        <v>121</v>
      </c>
      <c r="BK144" s="177">
        <f>ROUND(I144*H144,2)</f>
        <v>0</v>
      </c>
      <c r="BL144" s="16" t="s">
        <v>130</v>
      </c>
      <c r="BM144" s="176" t="s">
        <v>190</v>
      </c>
    </row>
    <row r="145" s="13" customFormat="1">
      <c r="A145" s="13"/>
      <c r="B145" s="178"/>
      <c r="C145" s="13"/>
      <c r="D145" s="179" t="s">
        <v>156</v>
      </c>
      <c r="E145" s="180" t="s">
        <v>1</v>
      </c>
      <c r="F145" s="181" t="s">
        <v>191</v>
      </c>
      <c r="G145" s="13"/>
      <c r="H145" s="182">
        <v>3</v>
      </c>
      <c r="I145" s="183"/>
      <c r="J145" s="13"/>
      <c r="K145" s="13"/>
      <c r="L145" s="178"/>
      <c r="M145" s="184"/>
      <c r="N145" s="185"/>
      <c r="O145" s="185"/>
      <c r="P145" s="185"/>
      <c r="Q145" s="185"/>
      <c r="R145" s="185"/>
      <c r="S145" s="185"/>
      <c r="T145" s="18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0" t="s">
        <v>156</v>
      </c>
      <c r="AU145" s="180" t="s">
        <v>121</v>
      </c>
      <c r="AV145" s="13" t="s">
        <v>121</v>
      </c>
      <c r="AW145" s="13" t="s">
        <v>36</v>
      </c>
      <c r="AX145" s="13" t="s">
        <v>88</v>
      </c>
      <c r="AY145" s="180" t="s">
        <v>122</v>
      </c>
    </row>
    <row r="146" s="2" customFormat="1" ht="24.15" customHeight="1">
      <c r="A146" s="35"/>
      <c r="B146" s="164"/>
      <c r="C146" s="187" t="s">
        <v>192</v>
      </c>
      <c r="D146" s="187" t="s">
        <v>167</v>
      </c>
      <c r="E146" s="188" t="s">
        <v>193</v>
      </c>
      <c r="F146" s="189" t="s">
        <v>194</v>
      </c>
      <c r="G146" s="190" t="s">
        <v>128</v>
      </c>
      <c r="H146" s="191">
        <v>3.0600000000000001</v>
      </c>
      <c r="I146" s="192"/>
      <c r="J146" s="193">
        <f>ROUND(I146*H146,2)</f>
        <v>0</v>
      </c>
      <c r="K146" s="189" t="s">
        <v>129</v>
      </c>
      <c r="L146" s="194"/>
      <c r="M146" s="195" t="s">
        <v>1</v>
      </c>
      <c r="N146" s="196" t="s">
        <v>46</v>
      </c>
      <c r="O146" s="74"/>
      <c r="P146" s="174">
        <f>O146*H146</f>
        <v>0</v>
      </c>
      <c r="Q146" s="174">
        <v>0.00025000000000000001</v>
      </c>
      <c r="R146" s="174">
        <f>Q146*H146</f>
        <v>0.00076500000000000005</v>
      </c>
      <c r="S146" s="174">
        <v>0</v>
      </c>
      <c r="T146" s="17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76" t="s">
        <v>170</v>
      </c>
      <c r="AT146" s="176" t="s">
        <v>167</v>
      </c>
      <c r="AU146" s="176" t="s">
        <v>121</v>
      </c>
      <c r="AY146" s="16" t="s">
        <v>122</v>
      </c>
      <c r="BE146" s="177">
        <f>IF(N146="základní",J146,0)</f>
        <v>0</v>
      </c>
      <c r="BF146" s="177">
        <f>IF(N146="snížená",J146,0)</f>
        <v>0</v>
      </c>
      <c r="BG146" s="177">
        <f>IF(N146="zákl. přenesená",J146,0)</f>
        <v>0</v>
      </c>
      <c r="BH146" s="177">
        <f>IF(N146="sníž. přenesená",J146,0)</f>
        <v>0</v>
      </c>
      <c r="BI146" s="177">
        <f>IF(N146="nulová",J146,0)</f>
        <v>0</v>
      </c>
      <c r="BJ146" s="16" t="s">
        <v>121</v>
      </c>
      <c r="BK146" s="177">
        <f>ROUND(I146*H146,2)</f>
        <v>0</v>
      </c>
      <c r="BL146" s="16" t="s">
        <v>130</v>
      </c>
      <c r="BM146" s="176" t="s">
        <v>195</v>
      </c>
    </row>
    <row r="147" s="13" customFormat="1">
      <c r="A147" s="13"/>
      <c r="B147" s="178"/>
      <c r="C147" s="13"/>
      <c r="D147" s="179" t="s">
        <v>156</v>
      </c>
      <c r="E147" s="13"/>
      <c r="F147" s="181" t="s">
        <v>196</v>
      </c>
      <c r="G147" s="13"/>
      <c r="H147" s="182">
        <v>3.0600000000000001</v>
      </c>
      <c r="I147" s="183"/>
      <c r="J147" s="13"/>
      <c r="K147" s="13"/>
      <c r="L147" s="178"/>
      <c r="M147" s="184"/>
      <c r="N147" s="185"/>
      <c r="O147" s="185"/>
      <c r="P147" s="185"/>
      <c r="Q147" s="185"/>
      <c r="R147" s="185"/>
      <c r="S147" s="185"/>
      <c r="T147" s="18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0" t="s">
        <v>156</v>
      </c>
      <c r="AU147" s="180" t="s">
        <v>121</v>
      </c>
      <c r="AV147" s="13" t="s">
        <v>121</v>
      </c>
      <c r="AW147" s="13" t="s">
        <v>3</v>
      </c>
      <c r="AX147" s="13" t="s">
        <v>88</v>
      </c>
      <c r="AY147" s="180" t="s">
        <v>122</v>
      </c>
    </row>
    <row r="148" s="2" customFormat="1" ht="14.4" customHeight="1">
      <c r="A148" s="35"/>
      <c r="B148" s="164"/>
      <c r="C148" s="165" t="s">
        <v>8</v>
      </c>
      <c r="D148" s="165" t="s">
        <v>125</v>
      </c>
      <c r="E148" s="166" t="s">
        <v>197</v>
      </c>
      <c r="F148" s="167" t="s">
        <v>198</v>
      </c>
      <c r="G148" s="168" t="s">
        <v>128</v>
      </c>
      <c r="H148" s="169">
        <v>4.7999999999999998</v>
      </c>
      <c r="I148" s="170"/>
      <c r="J148" s="171">
        <f>ROUND(I148*H148,2)</f>
        <v>0</v>
      </c>
      <c r="K148" s="167" t="s">
        <v>134</v>
      </c>
      <c r="L148" s="36"/>
      <c r="M148" s="172" t="s">
        <v>1</v>
      </c>
      <c r="N148" s="173" t="s">
        <v>46</v>
      </c>
      <c r="O148" s="74"/>
      <c r="P148" s="174">
        <f>O148*H148</f>
        <v>0</v>
      </c>
      <c r="Q148" s="174">
        <v>0</v>
      </c>
      <c r="R148" s="174">
        <f>Q148*H148</f>
        <v>0</v>
      </c>
      <c r="S148" s="174">
        <v>0</v>
      </c>
      <c r="T148" s="17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76" t="s">
        <v>130</v>
      </c>
      <c r="AT148" s="176" t="s">
        <v>125</v>
      </c>
      <c r="AU148" s="176" t="s">
        <v>121</v>
      </c>
      <c r="AY148" s="16" t="s">
        <v>122</v>
      </c>
      <c r="BE148" s="177">
        <f>IF(N148="základní",J148,0)</f>
        <v>0</v>
      </c>
      <c r="BF148" s="177">
        <f>IF(N148="snížená",J148,0)</f>
        <v>0</v>
      </c>
      <c r="BG148" s="177">
        <f>IF(N148="zákl. přenesená",J148,0)</f>
        <v>0</v>
      </c>
      <c r="BH148" s="177">
        <f>IF(N148="sníž. přenesená",J148,0)</f>
        <v>0</v>
      </c>
      <c r="BI148" s="177">
        <f>IF(N148="nulová",J148,0)</f>
        <v>0</v>
      </c>
      <c r="BJ148" s="16" t="s">
        <v>121</v>
      </c>
      <c r="BK148" s="177">
        <f>ROUND(I148*H148,2)</f>
        <v>0</v>
      </c>
      <c r="BL148" s="16" t="s">
        <v>130</v>
      </c>
      <c r="BM148" s="176" t="s">
        <v>199</v>
      </c>
    </row>
    <row r="149" s="13" customFormat="1">
      <c r="A149" s="13"/>
      <c r="B149" s="178"/>
      <c r="C149" s="13"/>
      <c r="D149" s="179" t="s">
        <v>156</v>
      </c>
      <c r="E149" s="180" t="s">
        <v>1</v>
      </c>
      <c r="F149" s="181" t="s">
        <v>200</v>
      </c>
      <c r="G149" s="13"/>
      <c r="H149" s="182">
        <v>4.7999999999999998</v>
      </c>
      <c r="I149" s="183"/>
      <c r="J149" s="13"/>
      <c r="K149" s="13"/>
      <c r="L149" s="178"/>
      <c r="M149" s="184"/>
      <c r="N149" s="185"/>
      <c r="O149" s="185"/>
      <c r="P149" s="185"/>
      <c r="Q149" s="185"/>
      <c r="R149" s="185"/>
      <c r="S149" s="185"/>
      <c r="T149" s="18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0" t="s">
        <v>156</v>
      </c>
      <c r="AU149" s="180" t="s">
        <v>121</v>
      </c>
      <c r="AV149" s="13" t="s">
        <v>121</v>
      </c>
      <c r="AW149" s="13" t="s">
        <v>36</v>
      </c>
      <c r="AX149" s="13" t="s">
        <v>88</v>
      </c>
      <c r="AY149" s="180" t="s">
        <v>122</v>
      </c>
    </row>
    <row r="150" s="2" customFormat="1" ht="14.4" customHeight="1">
      <c r="A150" s="35"/>
      <c r="B150" s="164"/>
      <c r="C150" s="187" t="s">
        <v>130</v>
      </c>
      <c r="D150" s="187" t="s">
        <v>167</v>
      </c>
      <c r="E150" s="188" t="s">
        <v>201</v>
      </c>
      <c r="F150" s="189" t="s">
        <v>202</v>
      </c>
      <c r="G150" s="190" t="s">
        <v>128</v>
      </c>
      <c r="H150" s="191">
        <v>4.8959999999999999</v>
      </c>
      <c r="I150" s="192"/>
      <c r="J150" s="193">
        <f>ROUND(I150*H150,2)</f>
        <v>0</v>
      </c>
      <c r="K150" s="189" t="s">
        <v>129</v>
      </c>
      <c r="L150" s="194"/>
      <c r="M150" s="195" t="s">
        <v>1</v>
      </c>
      <c r="N150" s="196" t="s">
        <v>46</v>
      </c>
      <c r="O150" s="74"/>
      <c r="P150" s="174">
        <f>O150*H150</f>
        <v>0</v>
      </c>
      <c r="Q150" s="174">
        <v>0.00017000000000000001</v>
      </c>
      <c r="R150" s="174">
        <f>Q150*H150</f>
        <v>0.00083232</v>
      </c>
      <c r="S150" s="174">
        <v>0</v>
      </c>
      <c r="T150" s="17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76" t="s">
        <v>170</v>
      </c>
      <c r="AT150" s="176" t="s">
        <v>167</v>
      </c>
      <c r="AU150" s="176" t="s">
        <v>121</v>
      </c>
      <c r="AY150" s="16" t="s">
        <v>122</v>
      </c>
      <c r="BE150" s="177">
        <f>IF(N150="základní",J150,0)</f>
        <v>0</v>
      </c>
      <c r="BF150" s="177">
        <f>IF(N150="snížená",J150,0)</f>
        <v>0</v>
      </c>
      <c r="BG150" s="177">
        <f>IF(N150="zákl. přenesená",J150,0)</f>
        <v>0</v>
      </c>
      <c r="BH150" s="177">
        <f>IF(N150="sníž. přenesená",J150,0)</f>
        <v>0</v>
      </c>
      <c r="BI150" s="177">
        <f>IF(N150="nulová",J150,0)</f>
        <v>0</v>
      </c>
      <c r="BJ150" s="16" t="s">
        <v>121</v>
      </c>
      <c r="BK150" s="177">
        <f>ROUND(I150*H150,2)</f>
        <v>0</v>
      </c>
      <c r="BL150" s="16" t="s">
        <v>130</v>
      </c>
      <c r="BM150" s="176" t="s">
        <v>203</v>
      </c>
    </row>
    <row r="151" s="13" customFormat="1">
      <c r="A151" s="13"/>
      <c r="B151" s="178"/>
      <c r="C151" s="13"/>
      <c r="D151" s="179" t="s">
        <v>156</v>
      </c>
      <c r="E151" s="13"/>
      <c r="F151" s="181" t="s">
        <v>204</v>
      </c>
      <c r="G151" s="13"/>
      <c r="H151" s="182">
        <v>4.8959999999999999</v>
      </c>
      <c r="I151" s="183"/>
      <c r="J151" s="13"/>
      <c r="K151" s="13"/>
      <c r="L151" s="178"/>
      <c r="M151" s="184"/>
      <c r="N151" s="185"/>
      <c r="O151" s="185"/>
      <c r="P151" s="185"/>
      <c r="Q151" s="185"/>
      <c r="R151" s="185"/>
      <c r="S151" s="185"/>
      <c r="T151" s="18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0" t="s">
        <v>156</v>
      </c>
      <c r="AU151" s="180" t="s">
        <v>121</v>
      </c>
      <c r="AV151" s="13" t="s">
        <v>121</v>
      </c>
      <c r="AW151" s="13" t="s">
        <v>3</v>
      </c>
      <c r="AX151" s="13" t="s">
        <v>88</v>
      </c>
      <c r="AY151" s="180" t="s">
        <v>122</v>
      </c>
    </row>
    <row r="152" s="2" customFormat="1" ht="24.15" customHeight="1">
      <c r="A152" s="35"/>
      <c r="B152" s="164"/>
      <c r="C152" s="165" t="s">
        <v>205</v>
      </c>
      <c r="D152" s="165" t="s">
        <v>125</v>
      </c>
      <c r="E152" s="166" t="s">
        <v>206</v>
      </c>
      <c r="F152" s="167" t="s">
        <v>207</v>
      </c>
      <c r="G152" s="168" t="s">
        <v>208</v>
      </c>
      <c r="H152" s="197"/>
      <c r="I152" s="170"/>
      <c r="J152" s="171">
        <f>ROUND(I152*H152,2)</f>
        <v>0</v>
      </c>
      <c r="K152" s="167" t="s">
        <v>134</v>
      </c>
      <c r="L152" s="36"/>
      <c r="M152" s="172" t="s">
        <v>1</v>
      </c>
      <c r="N152" s="173" t="s">
        <v>46</v>
      </c>
      <c r="O152" s="74"/>
      <c r="P152" s="174">
        <f>O152*H152</f>
        <v>0</v>
      </c>
      <c r="Q152" s="174">
        <v>0</v>
      </c>
      <c r="R152" s="174">
        <f>Q152*H152</f>
        <v>0</v>
      </c>
      <c r="S152" s="174">
        <v>0</v>
      </c>
      <c r="T152" s="17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76" t="s">
        <v>130</v>
      </c>
      <c r="AT152" s="176" t="s">
        <v>125</v>
      </c>
      <c r="AU152" s="176" t="s">
        <v>121</v>
      </c>
      <c r="AY152" s="16" t="s">
        <v>122</v>
      </c>
      <c r="BE152" s="177">
        <f>IF(N152="základní",J152,0)</f>
        <v>0</v>
      </c>
      <c r="BF152" s="177">
        <f>IF(N152="snížená",J152,0)</f>
        <v>0</v>
      </c>
      <c r="BG152" s="177">
        <f>IF(N152="zákl. přenesená",J152,0)</f>
        <v>0</v>
      </c>
      <c r="BH152" s="177">
        <f>IF(N152="sníž. přenesená",J152,0)</f>
        <v>0</v>
      </c>
      <c r="BI152" s="177">
        <f>IF(N152="nulová",J152,0)</f>
        <v>0</v>
      </c>
      <c r="BJ152" s="16" t="s">
        <v>121</v>
      </c>
      <c r="BK152" s="177">
        <f>ROUND(I152*H152,2)</f>
        <v>0</v>
      </c>
      <c r="BL152" s="16" t="s">
        <v>130</v>
      </c>
      <c r="BM152" s="176" t="s">
        <v>209</v>
      </c>
    </row>
    <row r="153" s="12" customFormat="1" ht="22.8" customHeight="1">
      <c r="A153" s="12"/>
      <c r="B153" s="151"/>
      <c r="C153" s="12"/>
      <c r="D153" s="152" t="s">
        <v>79</v>
      </c>
      <c r="E153" s="162" t="s">
        <v>210</v>
      </c>
      <c r="F153" s="162" t="s">
        <v>211</v>
      </c>
      <c r="G153" s="12"/>
      <c r="H153" s="12"/>
      <c r="I153" s="154"/>
      <c r="J153" s="163">
        <f>BK153</f>
        <v>0</v>
      </c>
      <c r="K153" s="12"/>
      <c r="L153" s="151"/>
      <c r="M153" s="156"/>
      <c r="N153" s="157"/>
      <c r="O153" s="157"/>
      <c r="P153" s="158">
        <f>P154</f>
        <v>0</v>
      </c>
      <c r="Q153" s="157"/>
      <c r="R153" s="158">
        <f>R154</f>
        <v>0.0045499999999999994</v>
      </c>
      <c r="S153" s="157"/>
      <c r="T153" s="159">
        <f>T154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52" t="s">
        <v>121</v>
      </c>
      <c r="AT153" s="160" t="s">
        <v>79</v>
      </c>
      <c r="AU153" s="160" t="s">
        <v>88</v>
      </c>
      <c r="AY153" s="152" t="s">
        <v>122</v>
      </c>
      <c r="BK153" s="161">
        <f>BK154</f>
        <v>0</v>
      </c>
    </row>
    <row r="154" s="2" customFormat="1" ht="37.8" customHeight="1">
      <c r="A154" s="35"/>
      <c r="B154" s="164"/>
      <c r="C154" s="165" t="s">
        <v>212</v>
      </c>
      <c r="D154" s="165" t="s">
        <v>125</v>
      </c>
      <c r="E154" s="166" t="s">
        <v>213</v>
      </c>
      <c r="F154" s="167" t="s">
        <v>214</v>
      </c>
      <c r="G154" s="168" t="s">
        <v>146</v>
      </c>
      <c r="H154" s="169">
        <v>17.5</v>
      </c>
      <c r="I154" s="170"/>
      <c r="J154" s="171">
        <f>ROUND(I154*H154,2)</f>
        <v>0</v>
      </c>
      <c r="K154" s="167" t="s">
        <v>134</v>
      </c>
      <c r="L154" s="36"/>
      <c r="M154" s="172" t="s">
        <v>1</v>
      </c>
      <c r="N154" s="173" t="s">
        <v>46</v>
      </c>
      <c r="O154" s="74"/>
      <c r="P154" s="174">
        <f>O154*H154</f>
        <v>0</v>
      </c>
      <c r="Q154" s="174">
        <v>0.00025999999999999998</v>
      </c>
      <c r="R154" s="174">
        <f>Q154*H154</f>
        <v>0.0045499999999999994</v>
      </c>
      <c r="S154" s="174">
        <v>0</v>
      </c>
      <c r="T154" s="17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76" t="s">
        <v>130</v>
      </c>
      <c r="AT154" s="176" t="s">
        <v>125</v>
      </c>
      <c r="AU154" s="176" t="s">
        <v>121</v>
      </c>
      <c r="AY154" s="16" t="s">
        <v>122</v>
      </c>
      <c r="BE154" s="177">
        <f>IF(N154="základní",J154,0)</f>
        <v>0</v>
      </c>
      <c r="BF154" s="177">
        <f>IF(N154="snížená",J154,0)</f>
        <v>0</v>
      </c>
      <c r="BG154" s="177">
        <f>IF(N154="zákl. přenesená",J154,0)</f>
        <v>0</v>
      </c>
      <c r="BH154" s="177">
        <f>IF(N154="sníž. přenesená",J154,0)</f>
        <v>0</v>
      </c>
      <c r="BI154" s="177">
        <f>IF(N154="nulová",J154,0)</f>
        <v>0</v>
      </c>
      <c r="BJ154" s="16" t="s">
        <v>121</v>
      </c>
      <c r="BK154" s="177">
        <f>ROUND(I154*H154,2)</f>
        <v>0</v>
      </c>
      <c r="BL154" s="16" t="s">
        <v>130</v>
      </c>
      <c r="BM154" s="176" t="s">
        <v>215</v>
      </c>
    </row>
    <row r="155" s="12" customFormat="1" ht="25.92" customHeight="1">
      <c r="A155" s="12"/>
      <c r="B155" s="151"/>
      <c r="C155" s="12"/>
      <c r="D155" s="152" t="s">
        <v>79</v>
      </c>
      <c r="E155" s="153" t="s">
        <v>216</v>
      </c>
      <c r="F155" s="153" t="s">
        <v>217</v>
      </c>
      <c r="G155" s="12"/>
      <c r="H155" s="12"/>
      <c r="I155" s="154"/>
      <c r="J155" s="155">
        <f>BK155</f>
        <v>0</v>
      </c>
      <c r="K155" s="12"/>
      <c r="L155" s="151"/>
      <c r="M155" s="156"/>
      <c r="N155" s="157"/>
      <c r="O155" s="157"/>
      <c r="P155" s="158">
        <f>P156+P158+P160</f>
        <v>0</v>
      </c>
      <c r="Q155" s="157"/>
      <c r="R155" s="158">
        <f>R156+R158+R160</f>
        <v>0</v>
      </c>
      <c r="S155" s="157"/>
      <c r="T155" s="159">
        <f>T156+T158+T160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52" t="s">
        <v>148</v>
      </c>
      <c r="AT155" s="160" t="s">
        <v>79</v>
      </c>
      <c r="AU155" s="160" t="s">
        <v>80</v>
      </c>
      <c r="AY155" s="152" t="s">
        <v>122</v>
      </c>
      <c r="BK155" s="161">
        <f>BK156+BK158+BK160</f>
        <v>0</v>
      </c>
    </row>
    <row r="156" s="12" customFormat="1" ht="22.8" customHeight="1">
      <c r="A156" s="12"/>
      <c r="B156" s="151"/>
      <c r="C156" s="12"/>
      <c r="D156" s="152" t="s">
        <v>79</v>
      </c>
      <c r="E156" s="162" t="s">
        <v>218</v>
      </c>
      <c r="F156" s="162" t="s">
        <v>219</v>
      </c>
      <c r="G156" s="12"/>
      <c r="H156" s="12"/>
      <c r="I156" s="154"/>
      <c r="J156" s="163">
        <f>BK156</f>
        <v>0</v>
      </c>
      <c r="K156" s="12"/>
      <c r="L156" s="151"/>
      <c r="M156" s="156"/>
      <c r="N156" s="157"/>
      <c r="O156" s="157"/>
      <c r="P156" s="158">
        <f>P157</f>
        <v>0</v>
      </c>
      <c r="Q156" s="157"/>
      <c r="R156" s="158">
        <f>R157</f>
        <v>0</v>
      </c>
      <c r="S156" s="157"/>
      <c r="T156" s="159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52" t="s">
        <v>148</v>
      </c>
      <c r="AT156" s="160" t="s">
        <v>79</v>
      </c>
      <c r="AU156" s="160" t="s">
        <v>88</v>
      </c>
      <c r="AY156" s="152" t="s">
        <v>122</v>
      </c>
      <c r="BK156" s="161">
        <f>BK157</f>
        <v>0</v>
      </c>
    </row>
    <row r="157" s="2" customFormat="1" ht="14.4" customHeight="1">
      <c r="A157" s="35"/>
      <c r="B157" s="164"/>
      <c r="C157" s="165" t="s">
        <v>220</v>
      </c>
      <c r="D157" s="165" t="s">
        <v>125</v>
      </c>
      <c r="E157" s="166" t="s">
        <v>221</v>
      </c>
      <c r="F157" s="167" t="s">
        <v>219</v>
      </c>
      <c r="G157" s="168" t="s">
        <v>208</v>
      </c>
      <c r="H157" s="197"/>
      <c r="I157" s="170"/>
      <c r="J157" s="171">
        <f>ROUND(I157*H157,2)</f>
        <v>0</v>
      </c>
      <c r="K157" s="167" t="s">
        <v>134</v>
      </c>
      <c r="L157" s="36"/>
      <c r="M157" s="172" t="s">
        <v>1</v>
      </c>
      <c r="N157" s="173" t="s">
        <v>46</v>
      </c>
      <c r="O157" s="74"/>
      <c r="P157" s="174">
        <f>O157*H157</f>
        <v>0</v>
      </c>
      <c r="Q157" s="174">
        <v>0</v>
      </c>
      <c r="R157" s="174">
        <f>Q157*H157</f>
        <v>0</v>
      </c>
      <c r="S157" s="174">
        <v>0</v>
      </c>
      <c r="T157" s="17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76" t="s">
        <v>222</v>
      </c>
      <c r="AT157" s="176" t="s">
        <v>125</v>
      </c>
      <c r="AU157" s="176" t="s">
        <v>121</v>
      </c>
      <c r="AY157" s="16" t="s">
        <v>122</v>
      </c>
      <c r="BE157" s="177">
        <f>IF(N157="základní",J157,0)</f>
        <v>0</v>
      </c>
      <c r="BF157" s="177">
        <f>IF(N157="snížená",J157,0)</f>
        <v>0</v>
      </c>
      <c r="BG157" s="177">
        <f>IF(N157="zákl. přenesená",J157,0)</f>
        <v>0</v>
      </c>
      <c r="BH157" s="177">
        <f>IF(N157="sníž. přenesená",J157,0)</f>
        <v>0</v>
      </c>
      <c r="BI157" s="177">
        <f>IF(N157="nulová",J157,0)</f>
        <v>0</v>
      </c>
      <c r="BJ157" s="16" t="s">
        <v>121</v>
      </c>
      <c r="BK157" s="177">
        <f>ROUND(I157*H157,2)</f>
        <v>0</v>
      </c>
      <c r="BL157" s="16" t="s">
        <v>222</v>
      </c>
      <c r="BM157" s="176" t="s">
        <v>223</v>
      </c>
    </row>
    <row r="158" s="12" customFormat="1" ht="22.8" customHeight="1">
      <c r="A158" s="12"/>
      <c r="B158" s="151"/>
      <c r="C158" s="12"/>
      <c r="D158" s="152" t="s">
        <v>79</v>
      </c>
      <c r="E158" s="162" t="s">
        <v>224</v>
      </c>
      <c r="F158" s="162" t="s">
        <v>225</v>
      </c>
      <c r="G158" s="12"/>
      <c r="H158" s="12"/>
      <c r="I158" s="154"/>
      <c r="J158" s="163">
        <f>BK158</f>
        <v>0</v>
      </c>
      <c r="K158" s="12"/>
      <c r="L158" s="151"/>
      <c r="M158" s="156"/>
      <c r="N158" s="157"/>
      <c r="O158" s="157"/>
      <c r="P158" s="158">
        <f>P159</f>
        <v>0</v>
      </c>
      <c r="Q158" s="157"/>
      <c r="R158" s="158">
        <f>R159</f>
        <v>0</v>
      </c>
      <c r="S158" s="157"/>
      <c r="T158" s="159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52" t="s">
        <v>148</v>
      </c>
      <c r="AT158" s="160" t="s">
        <v>79</v>
      </c>
      <c r="AU158" s="160" t="s">
        <v>88</v>
      </c>
      <c r="AY158" s="152" t="s">
        <v>122</v>
      </c>
      <c r="BK158" s="161">
        <f>BK159</f>
        <v>0</v>
      </c>
    </row>
    <row r="159" s="2" customFormat="1" ht="14.4" customHeight="1">
      <c r="A159" s="35"/>
      <c r="B159" s="164"/>
      <c r="C159" s="165" t="s">
        <v>226</v>
      </c>
      <c r="D159" s="165" t="s">
        <v>125</v>
      </c>
      <c r="E159" s="166" t="s">
        <v>227</v>
      </c>
      <c r="F159" s="167" t="s">
        <v>228</v>
      </c>
      <c r="G159" s="168" t="s">
        <v>208</v>
      </c>
      <c r="H159" s="197"/>
      <c r="I159" s="170"/>
      <c r="J159" s="171">
        <f>ROUND(I159*H159,2)</f>
        <v>0</v>
      </c>
      <c r="K159" s="167" t="s">
        <v>134</v>
      </c>
      <c r="L159" s="36"/>
      <c r="M159" s="172" t="s">
        <v>1</v>
      </c>
      <c r="N159" s="173" t="s">
        <v>46</v>
      </c>
      <c r="O159" s="74"/>
      <c r="P159" s="174">
        <f>O159*H159</f>
        <v>0</v>
      </c>
      <c r="Q159" s="174">
        <v>0</v>
      </c>
      <c r="R159" s="174">
        <f>Q159*H159</f>
        <v>0</v>
      </c>
      <c r="S159" s="174">
        <v>0</v>
      </c>
      <c r="T159" s="17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76" t="s">
        <v>222</v>
      </c>
      <c r="AT159" s="176" t="s">
        <v>125</v>
      </c>
      <c r="AU159" s="176" t="s">
        <v>121</v>
      </c>
      <c r="AY159" s="16" t="s">
        <v>122</v>
      </c>
      <c r="BE159" s="177">
        <f>IF(N159="základní",J159,0)</f>
        <v>0</v>
      </c>
      <c r="BF159" s="177">
        <f>IF(N159="snížená",J159,0)</f>
        <v>0</v>
      </c>
      <c r="BG159" s="177">
        <f>IF(N159="zákl. přenesená",J159,0)</f>
        <v>0</v>
      </c>
      <c r="BH159" s="177">
        <f>IF(N159="sníž. přenesená",J159,0)</f>
        <v>0</v>
      </c>
      <c r="BI159" s="177">
        <f>IF(N159="nulová",J159,0)</f>
        <v>0</v>
      </c>
      <c r="BJ159" s="16" t="s">
        <v>121</v>
      </c>
      <c r="BK159" s="177">
        <f>ROUND(I159*H159,2)</f>
        <v>0</v>
      </c>
      <c r="BL159" s="16" t="s">
        <v>222</v>
      </c>
      <c r="BM159" s="176" t="s">
        <v>229</v>
      </c>
    </row>
    <row r="160" s="12" customFormat="1" ht="22.8" customHeight="1">
      <c r="A160" s="12"/>
      <c r="B160" s="151"/>
      <c r="C160" s="12"/>
      <c r="D160" s="152" t="s">
        <v>79</v>
      </c>
      <c r="E160" s="162" t="s">
        <v>230</v>
      </c>
      <c r="F160" s="162" t="s">
        <v>231</v>
      </c>
      <c r="G160" s="12"/>
      <c r="H160" s="12"/>
      <c r="I160" s="154"/>
      <c r="J160" s="163">
        <f>BK160</f>
        <v>0</v>
      </c>
      <c r="K160" s="12"/>
      <c r="L160" s="151"/>
      <c r="M160" s="156"/>
      <c r="N160" s="157"/>
      <c r="O160" s="157"/>
      <c r="P160" s="158">
        <f>P161</f>
        <v>0</v>
      </c>
      <c r="Q160" s="157"/>
      <c r="R160" s="158">
        <f>R161</f>
        <v>0</v>
      </c>
      <c r="S160" s="157"/>
      <c r="T160" s="159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52" t="s">
        <v>148</v>
      </c>
      <c r="AT160" s="160" t="s">
        <v>79</v>
      </c>
      <c r="AU160" s="160" t="s">
        <v>88</v>
      </c>
      <c r="AY160" s="152" t="s">
        <v>122</v>
      </c>
      <c r="BK160" s="161">
        <f>BK161</f>
        <v>0</v>
      </c>
    </row>
    <row r="161" s="2" customFormat="1" ht="14.4" customHeight="1">
      <c r="A161" s="35"/>
      <c r="B161" s="164"/>
      <c r="C161" s="165" t="s">
        <v>7</v>
      </c>
      <c r="D161" s="165" t="s">
        <v>125</v>
      </c>
      <c r="E161" s="166" t="s">
        <v>232</v>
      </c>
      <c r="F161" s="167" t="s">
        <v>233</v>
      </c>
      <c r="G161" s="168" t="s">
        <v>208</v>
      </c>
      <c r="H161" s="197"/>
      <c r="I161" s="170"/>
      <c r="J161" s="171">
        <f>ROUND(I161*H161,2)</f>
        <v>0</v>
      </c>
      <c r="K161" s="167" t="s">
        <v>134</v>
      </c>
      <c r="L161" s="36"/>
      <c r="M161" s="198" t="s">
        <v>1</v>
      </c>
      <c r="N161" s="199" t="s">
        <v>46</v>
      </c>
      <c r="O161" s="200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76" t="s">
        <v>222</v>
      </c>
      <c r="AT161" s="176" t="s">
        <v>125</v>
      </c>
      <c r="AU161" s="176" t="s">
        <v>121</v>
      </c>
      <c r="AY161" s="16" t="s">
        <v>122</v>
      </c>
      <c r="BE161" s="177">
        <f>IF(N161="základní",J161,0)</f>
        <v>0</v>
      </c>
      <c r="BF161" s="177">
        <f>IF(N161="snížená",J161,0)</f>
        <v>0</v>
      </c>
      <c r="BG161" s="177">
        <f>IF(N161="zákl. přenesená",J161,0)</f>
        <v>0</v>
      </c>
      <c r="BH161" s="177">
        <f>IF(N161="sníž. přenesená",J161,0)</f>
        <v>0</v>
      </c>
      <c r="BI161" s="177">
        <f>IF(N161="nulová",J161,0)</f>
        <v>0</v>
      </c>
      <c r="BJ161" s="16" t="s">
        <v>121</v>
      </c>
      <c r="BK161" s="177">
        <f>ROUND(I161*H161,2)</f>
        <v>0</v>
      </c>
      <c r="BL161" s="16" t="s">
        <v>222</v>
      </c>
      <c r="BM161" s="176" t="s">
        <v>234</v>
      </c>
    </row>
    <row r="162" s="2" customFormat="1" ht="6.96" customHeight="1">
      <c r="A162" s="35"/>
      <c r="B162" s="57"/>
      <c r="C162" s="58"/>
      <c r="D162" s="58"/>
      <c r="E162" s="58"/>
      <c r="F162" s="58"/>
      <c r="G162" s="58"/>
      <c r="H162" s="58"/>
      <c r="I162" s="58"/>
      <c r="J162" s="58"/>
      <c r="K162" s="58"/>
      <c r="L162" s="36"/>
      <c r="M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</row>
  </sheetData>
  <autoFilter ref="C123:K161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Josef Čanda</dc:creator>
  <cp:lastModifiedBy>Josef Čanda</cp:lastModifiedBy>
  <dcterms:created xsi:type="dcterms:W3CDTF">2021-10-04T13:51:01Z</dcterms:created>
  <dcterms:modified xsi:type="dcterms:W3CDTF">2021-10-04T13:51:06Z</dcterms:modified>
</cp:coreProperties>
</file>